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475" firstSheet="0" activeTab="5"/>
  </bookViews>
  <sheets>
    <sheet name="Grilles et calculs individuels" sheetId="1" state="visible" r:id="rId2"/>
    <sheet name="données complémentaires" sheetId="2" state="visible" r:id="rId3"/>
    <sheet name="calculs agirc" sheetId="3" state="visible" r:id="rId4"/>
    <sheet name="plafond sécu et CNAV" sheetId="4" state="visible" r:id="rId5"/>
    <sheet name="ARRCO" sheetId="5" state="visible" r:id="rId6"/>
    <sheet name="Économies dans le temps" sheetId="6" state="visible" r:id="rId7"/>
    <sheet name="diférence de cotisations" sheetId="7" state="visible" r:id="rId8"/>
    <sheet name="Majorations enfants" sheetId="8" state="visible" r:id="rId9"/>
  </sheets>
  <calcPr iterateCount="100" refMode="A1" iterate="false" iterateDelta="0.001"/>
</workbook>
</file>

<file path=xl/sharedStrings.xml><?xml version="1.0" encoding="utf-8"?>
<sst xmlns="http://schemas.openxmlformats.org/spreadsheetml/2006/main" count="499" uniqueCount="107">
  <si>
    <t>Noter : les enseignants au grand choix (30%)o sont moins pénalisés par rapport à ceux à l'ancienneté (20%)</t>
  </si>
  <si>
    <t>Grille de rémunération institutionnelle</t>
  </si>
  <si>
    <t>années avant la retraite</t>
  </si>
  <si>
    <r>
      <t>catégorie B 2</t>
    </r>
    <r>
      <rPr>
        <vertAlign val="superscript"/>
        <sz val="10"/>
        <rFont val="Arial"/>
        <family val="2"/>
        <charset val="1"/>
      </rPr>
      <t>e</t>
    </r>
    <r>
      <rPr>
        <sz val="10"/>
        <rFont val="Arial"/>
        <family val="2"/>
        <charset val="1"/>
      </rPr>
      <t>grade</t>
    </r>
  </si>
  <si>
    <t>ingénieur chef → général</t>
  </si>
  <si>
    <t>prof agrégé (choix)</t>
  </si>
  <si>
    <t>prof certifié</t>
  </si>
  <si>
    <t>brigadier de police</t>
  </si>
  <si>
    <t>adjoin admin principal 2e classe (Cat C service long)</t>
  </si>
  <si>
    <t>adjoin admin principal 2e classe (Cat C service court)</t>
  </si>
  <si>
    <t>professeur des écoles (durée courte)</t>
  </si>
  <si>
    <t>pension régime CNAV nette</t>
  </si>
  <si>
    <t>retraite complémentaire virtuelle</t>
  </si>
  <si>
    <t>retraite nette du privé avec adaptation</t>
  </si>
  <si>
    <t>retraite système actuel sans adaptation</t>
  </si>
  <si>
    <t>retraite selon le privé sans adaptation</t>
  </si>
  <si>
    <t>âge de départ sous le nouveau régime</t>
  </si>
  <si>
    <t>âge de départ sous l'ancien régime</t>
  </si>
  <si>
    <t>taux de remplacement selon COR 2012</t>
  </si>
  <si>
    <t>taux de prime</t>
  </si>
  <si>
    <t>Poids total</t>
  </si>
  <si>
    <t>poids relatif dans la FPE</t>
  </si>
  <si>
    <t>proportion d'hommes</t>
  </si>
  <si>
    <t>Nombres d'années sous pension</t>
  </si>
  <si>
    <t>Hommes</t>
  </si>
  <si>
    <t>Femmes</t>
  </si>
  <si>
    <t>Montant total reçus en € 2015</t>
  </si>
  <si>
    <t>Montant des engagements selon le public</t>
  </si>
  <si>
    <t>Montant total pondéré</t>
  </si>
  <si>
    <t>Montant total selon le privé</t>
  </si>
  <si>
    <t>Montant des engagements selon le privé</t>
  </si>
  <si>
    <t>Montant théorique pondéré</t>
  </si>
  <si>
    <t>Économies par personne :</t>
  </si>
  <si>
    <t>En pourcentages :</t>
  </si>
  <si>
    <t>données agirc</t>
  </si>
  <si>
    <t>indice de rémunération dans la fonction publique</t>
  </si>
  <si>
    <t>année</t>
  </si>
  <si>
    <t>salaire de ref en €</t>
  </si>
  <si>
    <t>évolution</t>
  </si>
  <si>
    <t>taux d'acquisition</t>
  </si>
  <si>
    <t>valeur indiciaire annuelle</t>
  </si>
  <si>
    <t>valeur mensuelle du point</t>
  </si>
  <si>
    <t>évolution annuelle</t>
  </si>
  <si>
    <t>espérance de vie à 60 ans</t>
  </si>
  <si>
    <t>femmes</t>
  </si>
  <si>
    <t>hommes</t>
  </si>
  <si>
    <t>espérance moyenne</t>
  </si>
  <si>
    <t>année avant la retraite</t>
  </si>
  <si>
    <t>ingénieur général</t>
  </si>
  <si>
    <t>brigadier de police municipale</t>
  </si>
  <si>
    <t>adjoint admin principal 2e classe (Cat C service long)</t>
  </si>
  <si>
    <t>adjoint admin principal 2e classe (Cat C service court)</t>
  </si>
  <si>
    <t>non éligible</t>
  </si>
  <si>
    <t>TOTAL POINTS AGIRC</t>
  </si>
  <si>
    <t>Retraite agirc (en € 2014)</t>
  </si>
  <si>
    <t>Lecture du tableau :</t>
  </si>
  <si>
    <t>Seuls les agents de catégorie A cotisent à l'AGIRC</t>
  </si>
  <si>
    <t>Les cotisations à l'AGRIC sont égales à 16 % de la part ud salaire au dessus du plafond de la sécu. Le montant des cotisations est donc non linéaires pour les fonctionnaires</t>
  </si>
  <si>
    <t>EN réalité on assiste à une sorte de course entre la valeur de plafond de la sécu, l'avancement à l'ancienneté et la revalorisation du point d'indice</t>
  </si>
  <si>
    <t>Le cas des années 2010 à 2014 est très révélateur : les agents sont tous à leur échelon maximum et le point d'indice est gelé tandis que le plafond progresse</t>
  </si>
  <si>
    <t>Il en résulte une baisse significative du nombre de points acquis pendant cette période</t>
  </si>
  <si>
    <t>plafond sécu</t>
  </si>
  <si>
    <t>CNAV</t>
  </si>
  <si>
    <t>date</t>
  </si>
  <si>
    <t>annuel</t>
  </si>
  <si>
    <t>mensuel</t>
  </si>
  <si>
    <t>coeff de revalorisation</t>
  </si>
  <si>
    <t>Pension CNAV</t>
  </si>
  <si>
    <t>décote (en trimestres)</t>
  </si>
  <si>
    <t>ARRCO tranche 1/A</t>
  </si>
  <si>
    <t>taux tranche 1 :</t>
  </si>
  <si>
    <t>salaire de référence arrco</t>
  </si>
  <si>
    <t>valeur du point</t>
  </si>
  <si>
    <t>TOTAL POINTS tranche 1</t>
  </si>
  <si>
    <t>ARRCO tranche 2</t>
  </si>
  <si>
    <t>taux tranche 2 :</t>
  </si>
  <si>
    <t>TOTAL POINTS tranche 2</t>
  </si>
  <si>
    <t>TOTAL ARRCO</t>
  </si>
  <si>
    <t>PENSION ARRCO</t>
  </si>
  <si>
    <t>convergence</t>
  </si>
  <si>
    <t>nombre de départ à la retraite</t>
  </si>
  <si>
    <t>taux de progression</t>
  </si>
  <si>
    <t>nombre de liquidations à partir de la mise en place de la réforme</t>
  </si>
  <si>
    <t>économies par an convergence instantanée</t>
  </si>
  <si>
    <t>économies par an avec convergence en 5 ans</t>
  </si>
  <si>
    <t>économies par ans avec convergence en 10 ans</t>
  </si>
  <si>
    <t>convergence en 15 ans</t>
  </si>
  <si>
    <t>convergence en 20 ans</t>
  </si>
  <si>
    <t>Total 25 ans</t>
  </si>
  <si>
    <t>Moyenne par ans</t>
  </si>
  <si>
    <t>économie par personne sur la durée complète de la retraite</t>
  </si>
  <si>
    <t>économie par personne sur 1 an</t>
  </si>
  <si>
    <t>WARNING ! WORK IN PROGRESS</t>
  </si>
  <si>
    <t>Note : on s'intéresse ici aux cotisations salariales. Les cotisations salariales du privé pour les retraites sont de : 6,80 % (plafonné au PSS) +0,25 % (cnav) + Les diverses tranches de la complémentaire (3,05+0,8 T1 et 8,05+0,9 T2 OU 7,75+0,9+0,13 pour les cadres au dessus du PSS)</t>
  </si>
  <si>
    <t>Dans la fonction publique, le taux est resté très longtemps à 7,85 %, suite aux réformes fillon et woert, il converge progressivement vers les taux en vigueur dans le privé. En 2014 il est à 9,14 %</t>
  </si>
  <si>
    <t>Bilan : pour un salaire en dessous du PSS, un salarié privé cotise à 6,80 +0,25+3,05+0,8 = 10,9 % vs 7,85/9,41 pour le public. Différence de 3,05 % au max et de 1,49 % aujourd'hui. Au dessus du PSS, on est à 16 % (ARRCO) et 15,83 % (agirc) soit une différence de 8,15 % ou 7,98 %</t>
  </si>
  <si>
    <t>Sources :</t>
  </si>
  <si>
    <t>http://vosdroits.service-public.fr/particuliers/F2302.xhtml</t>
  </si>
  <si>
    <t>http://vosdroits.service-public.fr/particuliers/F468.xhtml</t>
  </si>
  <si>
    <t>TOTAL en € 2014</t>
  </si>
  <si>
    <t>dépenses supplémentaires pour l'état majo publique moins majo privée virtuelle</t>
  </si>
  <si>
    <t>cas types/nombre enfants</t>
  </si>
  <si>
    <t>public : majoration de 4 trim par enfant, majoration de 10 % pour 3 enfants et 5 % par enfant au dessus de 3</t>
  </si>
  <si>
    <t>privé : majoration de 8 trim par enfant, majoration de 10 % pour 3 enfant ou plus</t>
  </si>
  <si>
    <t>bénéficiaires de majoration enfants pour les nouveaux retraités FPE 2013 : 22,6 %</t>
  </si>
  <si>
    <t>gain moyen : 240€</t>
  </si>
  <si>
    <t>¼ des familles qui ont 3 enfants ou plus en ont 4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</si>
</sst>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0.00"/>
    <numFmt numFmtId="166" formatCode="0.00%"/>
    <numFmt numFmtId="167" formatCode="#,##0.00"/>
    <numFmt numFmtId="168" formatCode="0.0000"/>
    <numFmt numFmtId="169" formatCode="#,##0"/>
    <numFmt numFmtId="170" formatCode="0"/>
    <numFmt numFmtId="171" formatCode="DD/MM/YY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vertAlign val="superscript"/>
      <sz val="10"/>
      <name val="Arial"/>
      <family val="2"/>
      <charset val="1"/>
    </font>
    <font>
      <b val="true"/>
      <sz val="1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66FFFF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DDDDDD"/>
        <bgColor rgb="FFCC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hair"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0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4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5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66FF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W67"/>
  <sheetViews>
    <sheetView windowProtection="false" showFormulas="false" showGridLines="true" showRowColHeaders="true" showZeros="true" rightToLeft="false" tabSelected="false" showOutlineSymbols="true" defaultGridColor="true" view="normal" topLeftCell="D37" colorId="64" zoomScale="100" zoomScaleNormal="100" zoomScalePageLayoutView="100" workbookViewId="0">
      <selection pane="topLeft" activeCell="G70" activeCellId="0" sqref="G70"/>
    </sheetView>
  </sheetViews>
  <sheetFormatPr defaultRowHeight="12.85"/>
  <cols>
    <col collapsed="false" hidden="false" max="1" min="1" style="0" width="20.0510204081633"/>
    <col collapsed="false" hidden="false" max="2" min="2" style="0" width="33.8724489795918"/>
    <col collapsed="false" hidden="false" max="3" min="3" style="0" width="15.9642857142857"/>
    <col collapsed="false" hidden="false" max="4" min="4" style="0" width="15.3979591836735"/>
    <col collapsed="false" hidden="false" max="5" min="5" style="0" width="13.7040816326531"/>
    <col collapsed="false" hidden="false" max="6" min="6" style="0" width="11.5204081632653"/>
    <col collapsed="false" hidden="false" max="7" min="7" style="0" width="25.6938775510204"/>
    <col collapsed="false" hidden="false" max="9" min="8" style="0" width="11.5204081632653"/>
    <col collapsed="false" hidden="false" max="10" min="10" style="0" width="33.7040816326531"/>
    <col collapsed="false" hidden="false" max="11" min="11" style="0" width="38.8163265306122"/>
    <col collapsed="false" hidden="false" max="12" min="12" style="0" width="11.5204081632653"/>
    <col collapsed="false" hidden="false" max="13" min="13" style="0" width="15.265306122449"/>
    <col collapsed="false" hidden="false" max="1025" min="14" style="0" width="11.5204081632653"/>
  </cols>
  <sheetData>
    <row r="2" customFormat="false" ht="12.85" hidden="false" customHeight="false" outlineLevel="0" collapsed="false">
      <c r="E2" s="1" t="s">
        <v>0</v>
      </c>
      <c r="F2" s="1"/>
      <c r="G2" s="1"/>
    </row>
    <row r="3" customFormat="false" ht="13.4" hidden="false" customHeight="false" outlineLevel="0" collapsed="false">
      <c r="A3" s="0" t="s">
        <v>1</v>
      </c>
      <c r="B3" s="2" t="s">
        <v>2</v>
      </c>
      <c r="C3" s="2" t="s">
        <v>3</v>
      </c>
      <c r="D3" s="3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Q3" s="4"/>
      <c r="R3" s="4"/>
    </row>
    <row r="4" customFormat="false" ht="12.85" hidden="false" customHeight="false" outlineLevel="0" collapsed="false">
      <c r="B4" s="5" t="n">
        <v>0</v>
      </c>
      <c r="C4" s="6" t="n">
        <v>2384.6</v>
      </c>
      <c r="D4" s="7" t="n">
        <v>5389.66</v>
      </c>
      <c r="E4" s="6" t="n">
        <v>3801.47</v>
      </c>
      <c r="F4" s="6" t="n">
        <v>3046.73</v>
      </c>
      <c r="G4" s="6" t="n">
        <v>1861.38</v>
      </c>
      <c r="H4" s="6" t="n">
        <v>1861.38</v>
      </c>
      <c r="I4" s="6" t="n">
        <v>1861.38</v>
      </c>
      <c r="J4" s="6" t="n">
        <v>3046.73</v>
      </c>
      <c r="Q4" s="4"/>
      <c r="R4" s="4"/>
    </row>
    <row r="5" customFormat="false" ht="12.85" hidden="false" customHeight="false" outlineLevel="0" collapsed="false">
      <c r="B5" s="5" t="n">
        <v>1</v>
      </c>
      <c r="C5" s="6" t="n">
        <v>2384.6</v>
      </c>
      <c r="D5" s="7" t="n">
        <v>5389.66</v>
      </c>
      <c r="E5" s="6" t="n">
        <v>3801.47</v>
      </c>
      <c r="F5" s="6" t="n">
        <v>3046.73</v>
      </c>
      <c r="G5" s="6" t="n">
        <v>1861.38</v>
      </c>
      <c r="H5" s="6" t="n">
        <v>1861.38</v>
      </c>
      <c r="I5" s="6" t="n">
        <v>1861.38</v>
      </c>
      <c r="J5" s="6" t="n">
        <v>3046.73</v>
      </c>
      <c r="Q5" s="4"/>
      <c r="R5" s="4"/>
    </row>
    <row r="6" customFormat="false" ht="12.85" hidden="false" customHeight="false" outlineLevel="0" collapsed="false">
      <c r="B6" s="5" t="n">
        <v>2</v>
      </c>
      <c r="C6" s="6" t="n">
        <v>2384.6</v>
      </c>
      <c r="D6" s="7" t="n">
        <v>5389.66</v>
      </c>
      <c r="E6" s="6" t="n">
        <v>3801.47</v>
      </c>
      <c r="F6" s="6" t="n">
        <v>3046.73</v>
      </c>
      <c r="G6" s="6" t="n">
        <v>1861.38</v>
      </c>
      <c r="H6" s="6" t="n">
        <v>1861.38</v>
      </c>
      <c r="I6" s="6" t="n">
        <v>1861.38</v>
      </c>
      <c r="J6" s="6" t="n">
        <v>3046.73</v>
      </c>
      <c r="Q6" s="4"/>
      <c r="R6" s="4"/>
    </row>
    <row r="7" customFormat="false" ht="12.85" hidden="false" customHeight="false" outlineLevel="0" collapsed="false">
      <c r="B7" s="5" t="n">
        <v>3</v>
      </c>
      <c r="C7" s="6" t="n">
        <v>2384.6</v>
      </c>
      <c r="D7" s="7" t="n">
        <v>5389.66</v>
      </c>
      <c r="E7" s="6" t="n">
        <v>3801.47</v>
      </c>
      <c r="F7" s="6" t="n">
        <v>3046.73</v>
      </c>
      <c r="G7" s="6" t="n">
        <v>1861.38</v>
      </c>
      <c r="H7" s="6" t="n">
        <v>1861.38</v>
      </c>
      <c r="I7" s="6" t="n">
        <v>1861.38</v>
      </c>
      <c r="J7" s="6" t="n">
        <v>3046.73</v>
      </c>
      <c r="Q7" s="4"/>
      <c r="R7" s="4"/>
    </row>
    <row r="8" customFormat="false" ht="12.85" hidden="false" customHeight="false" outlineLevel="0" collapsed="false">
      <c r="B8" s="5" t="n">
        <v>4</v>
      </c>
      <c r="C8" s="6" t="n">
        <v>2384.6</v>
      </c>
      <c r="D8" s="7" t="n">
        <v>5389.66</v>
      </c>
      <c r="E8" s="6" t="n">
        <v>3801.47</v>
      </c>
      <c r="F8" s="6" t="n">
        <v>3046.73</v>
      </c>
      <c r="G8" s="6" t="n">
        <v>1861.38</v>
      </c>
      <c r="H8" s="6" t="n">
        <v>1861.38</v>
      </c>
      <c r="I8" s="6" t="n">
        <v>1861.38</v>
      </c>
      <c r="J8" s="6" t="n">
        <v>3046.73</v>
      </c>
      <c r="Q8" s="4"/>
      <c r="R8" s="4"/>
    </row>
    <row r="9" customFormat="false" ht="12.85" hidden="false" customHeight="false" outlineLevel="0" collapsed="false">
      <c r="B9" s="5" t="n">
        <v>5</v>
      </c>
      <c r="C9" s="6" t="n">
        <v>2384.6</v>
      </c>
      <c r="D9" s="7" t="n">
        <v>5389.66</v>
      </c>
      <c r="E9" s="6" t="n">
        <v>3801.47</v>
      </c>
      <c r="F9" s="6" t="n">
        <v>3046.73</v>
      </c>
      <c r="G9" s="6" t="n">
        <v>1861.38</v>
      </c>
      <c r="H9" s="6" t="n">
        <v>1861.38</v>
      </c>
      <c r="I9" s="6" t="n">
        <v>1861.38</v>
      </c>
      <c r="J9" s="6" t="n">
        <v>3046.73</v>
      </c>
      <c r="Q9" s="4"/>
      <c r="R9" s="4"/>
    </row>
    <row r="10" customFormat="false" ht="12.85" hidden="false" customHeight="false" outlineLevel="0" collapsed="false">
      <c r="B10" s="5" t="n">
        <v>6</v>
      </c>
      <c r="C10" s="6" t="n">
        <v>2384.6</v>
      </c>
      <c r="D10" s="7" t="n">
        <v>5389.66</v>
      </c>
      <c r="E10" s="6" t="n">
        <v>3801.47</v>
      </c>
      <c r="F10" s="6" t="n">
        <v>3046.73</v>
      </c>
      <c r="G10" s="6" t="n">
        <v>1861.38</v>
      </c>
      <c r="H10" s="6" t="n">
        <v>1861.38</v>
      </c>
      <c r="I10" s="6" t="n">
        <v>1861.38</v>
      </c>
      <c r="J10" s="6" t="n">
        <v>3046.73</v>
      </c>
      <c r="Q10" s="4"/>
      <c r="R10" s="4"/>
    </row>
    <row r="11" customFormat="false" ht="12.85" hidden="false" customHeight="false" outlineLevel="0" collapsed="false">
      <c r="B11" s="5" t="n">
        <v>7</v>
      </c>
      <c r="C11" s="6" t="n">
        <v>2384.6</v>
      </c>
      <c r="D11" s="7" t="n">
        <v>5389.66</v>
      </c>
      <c r="E11" s="6" t="n">
        <v>3801.47</v>
      </c>
      <c r="F11" s="6" t="n">
        <v>3046.73</v>
      </c>
      <c r="G11" s="6" t="n">
        <v>1861.38</v>
      </c>
      <c r="H11" s="6" t="n">
        <v>1861.38</v>
      </c>
      <c r="I11" s="6" t="n">
        <v>1861.38</v>
      </c>
      <c r="J11" s="6" t="n">
        <v>3046.73</v>
      </c>
      <c r="Q11" s="4"/>
      <c r="R11" s="4"/>
    </row>
    <row r="12" customFormat="false" ht="12.85" hidden="false" customHeight="false" outlineLevel="0" collapsed="false">
      <c r="B12" s="5" t="n">
        <v>8</v>
      </c>
      <c r="C12" s="6" t="n">
        <v>2384.6</v>
      </c>
      <c r="D12" s="7" t="n">
        <v>5389.66</v>
      </c>
      <c r="E12" s="6" t="n">
        <v>3801.47</v>
      </c>
      <c r="F12" s="6" t="n">
        <v>3046.73</v>
      </c>
      <c r="G12" s="6" t="n">
        <v>1861.38</v>
      </c>
      <c r="H12" s="6" t="n">
        <v>1861.38</v>
      </c>
      <c r="I12" s="6" t="n">
        <v>1861.38</v>
      </c>
      <c r="J12" s="6" t="n">
        <v>3046.73</v>
      </c>
      <c r="Q12" s="4"/>
      <c r="R12" s="4"/>
    </row>
    <row r="13" customFormat="false" ht="12.85" hidden="false" customHeight="false" outlineLevel="0" collapsed="false">
      <c r="B13" s="5" t="n">
        <v>9</v>
      </c>
      <c r="C13" s="6" t="n">
        <v>2384.6</v>
      </c>
      <c r="D13" s="7" t="n">
        <v>5389.66</v>
      </c>
      <c r="E13" s="6" t="n">
        <v>3801.47</v>
      </c>
      <c r="F13" s="6" t="n">
        <v>3046.73</v>
      </c>
      <c r="G13" s="6" t="n">
        <v>1861.38</v>
      </c>
      <c r="H13" s="6" t="n">
        <v>1861.38</v>
      </c>
      <c r="I13" s="6" t="n">
        <v>1861.38</v>
      </c>
      <c r="J13" s="6" t="n">
        <v>3046.73</v>
      </c>
      <c r="Q13" s="4"/>
      <c r="R13" s="4"/>
    </row>
    <row r="14" customFormat="false" ht="12.85" hidden="false" customHeight="false" outlineLevel="0" collapsed="false">
      <c r="B14" s="5" t="n">
        <v>10</v>
      </c>
      <c r="C14" s="6" t="n">
        <v>2384.6</v>
      </c>
      <c r="D14" s="7" t="n">
        <v>5389.66</v>
      </c>
      <c r="E14" s="6" t="n">
        <v>3801.47</v>
      </c>
      <c r="F14" s="6" t="n">
        <v>3046.73</v>
      </c>
      <c r="G14" s="6" t="n">
        <v>1861.38</v>
      </c>
      <c r="H14" s="6" t="n">
        <v>1861.38</v>
      </c>
      <c r="I14" s="6" t="n">
        <v>1819.7</v>
      </c>
      <c r="J14" s="6" t="n">
        <v>2833.74</v>
      </c>
      <c r="Q14" s="4"/>
      <c r="R14" s="4"/>
    </row>
    <row r="15" customFormat="false" ht="12.85" hidden="false" customHeight="false" outlineLevel="0" collapsed="false">
      <c r="B15" s="5" t="n">
        <v>11</v>
      </c>
      <c r="C15" s="6" t="n">
        <v>2273.47</v>
      </c>
      <c r="D15" s="7" t="n">
        <v>5273.9</v>
      </c>
      <c r="E15" s="6" t="n">
        <v>3801.47</v>
      </c>
      <c r="F15" s="6" t="n">
        <v>3046.73</v>
      </c>
      <c r="G15" s="6" t="n">
        <v>1861.38</v>
      </c>
      <c r="H15" s="6" t="n">
        <v>1861.38</v>
      </c>
      <c r="I15" s="6" t="n">
        <v>1819.7</v>
      </c>
      <c r="J15" s="6" t="n">
        <v>2833.74</v>
      </c>
      <c r="Q15" s="4"/>
      <c r="R15" s="4"/>
      <c r="W15" s="4"/>
    </row>
    <row r="16" customFormat="false" ht="12.85" hidden="false" customHeight="false" outlineLevel="0" collapsed="false">
      <c r="B16" s="5" t="n">
        <v>12</v>
      </c>
      <c r="C16" s="6" t="n">
        <v>2273.47</v>
      </c>
      <c r="D16" s="7" t="n">
        <v>5273.9</v>
      </c>
      <c r="E16" s="6" t="n">
        <v>3801.47</v>
      </c>
      <c r="F16" s="6" t="n">
        <v>3046.73</v>
      </c>
      <c r="G16" s="6" t="n">
        <v>1861.38</v>
      </c>
      <c r="H16" s="6" t="n">
        <v>1861.38</v>
      </c>
      <c r="I16" s="6" t="n">
        <v>1819.7</v>
      </c>
      <c r="J16" s="6" t="n">
        <v>2833.74</v>
      </c>
      <c r="Q16" s="4"/>
      <c r="R16" s="4"/>
      <c r="W16" s="4"/>
    </row>
    <row r="17" customFormat="false" ht="12.85" hidden="false" customHeight="false" outlineLevel="0" collapsed="false">
      <c r="B17" s="5" t="n">
        <v>13</v>
      </c>
      <c r="C17" s="6" t="n">
        <v>2273.47</v>
      </c>
      <c r="D17" s="7" t="n">
        <v>5273.9</v>
      </c>
      <c r="E17" s="6" t="n">
        <v>3801.47</v>
      </c>
      <c r="F17" s="6" t="n">
        <v>3046.73</v>
      </c>
      <c r="G17" s="6" t="n">
        <v>1861.38</v>
      </c>
      <c r="H17" s="6" t="n">
        <v>1861.38</v>
      </c>
      <c r="I17" s="6" t="n">
        <v>1819.7</v>
      </c>
      <c r="J17" s="6" t="n">
        <v>2833.74</v>
      </c>
      <c r="Q17" s="4"/>
      <c r="R17" s="4"/>
      <c r="W17" s="4"/>
    </row>
    <row r="18" customFormat="false" ht="12.85" hidden="false" customHeight="false" outlineLevel="0" collapsed="false">
      <c r="B18" s="5" t="n">
        <v>14</v>
      </c>
      <c r="C18" s="6" t="n">
        <v>2273.47</v>
      </c>
      <c r="D18" s="7" t="n">
        <v>5028.5</v>
      </c>
      <c r="E18" s="6" t="n">
        <v>3801.47</v>
      </c>
      <c r="F18" s="6" t="n">
        <v>3046.73</v>
      </c>
      <c r="G18" s="6" t="n">
        <v>1861.38</v>
      </c>
      <c r="H18" s="6" t="n">
        <v>1861.38</v>
      </c>
      <c r="I18" s="6" t="n">
        <v>1759.51</v>
      </c>
      <c r="J18" s="6" t="n">
        <v>2833.74</v>
      </c>
      <c r="Q18" s="4"/>
      <c r="R18" s="4"/>
      <c r="W18" s="4"/>
    </row>
    <row r="19" customFormat="false" ht="12.85" hidden="false" customHeight="false" outlineLevel="0" collapsed="false">
      <c r="B19" s="5" t="n">
        <v>15</v>
      </c>
      <c r="C19" s="6" t="n">
        <v>2166.98</v>
      </c>
      <c r="D19" s="7" t="n">
        <v>5028.5</v>
      </c>
      <c r="E19" s="6" t="n">
        <v>3801.47</v>
      </c>
      <c r="F19" s="6" t="n">
        <v>3046.73</v>
      </c>
      <c r="G19" s="6" t="n">
        <v>1861.38</v>
      </c>
      <c r="H19" s="6" t="n">
        <v>1861.38</v>
      </c>
      <c r="I19" s="6" t="n">
        <v>1759.51</v>
      </c>
      <c r="J19" s="6" t="n">
        <v>2625.38</v>
      </c>
      <c r="W19" s="4"/>
    </row>
    <row r="20" customFormat="false" ht="12.85" hidden="false" customHeight="false" outlineLevel="0" collapsed="false">
      <c r="B20" s="5" t="n">
        <v>16</v>
      </c>
      <c r="C20" s="6" t="n">
        <v>2166.98</v>
      </c>
      <c r="D20" s="7" t="n">
        <v>4648.81</v>
      </c>
      <c r="E20" s="6" t="n">
        <v>3625.52</v>
      </c>
      <c r="F20" s="6" t="n">
        <v>2833.74</v>
      </c>
      <c r="G20" s="6" t="n">
        <v>1819.7</v>
      </c>
      <c r="H20" s="6" t="n">
        <v>1819.7</v>
      </c>
      <c r="I20" s="6" t="n">
        <v>1759.51</v>
      </c>
      <c r="J20" s="6" t="n">
        <v>2625.38</v>
      </c>
      <c r="W20" s="4"/>
    </row>
    <row r="21" customFormat="false" ht="12.85" hidden="false" customHeight="false" outlineLevel="0" collapsed="false">
      <c r="B21" s="5" t="n">
        <v>17</v>
      </c>
      <c r="C21" s="6" t="n">
        <v>2166.98</v>
      </c>
      <c r="D21" s="7" t="n">
        <v>4648.81</v>
      </c>
      <c r="E21" s="6" t="n">
        <v>3625.52</v>
      </c>
      <c r="F21" s="6" t="n">
        <v>2833.74</v>
      </c>
      <c r="G21" s="6" t="n">
        <v>1819.7</v>
      </c>
      <c r="H21" s="6" t="n">
        <v>1819.7</v>
      </c>
      <c r="I21" s="6" t="n">
        <v>1759.51</v>
      </c>
      <c r="J21" s="6" t="n">
        <v>2625.38</v>
      </c>
      <c r="W21" s="4"/>
    </row>
    <row r="22" customFormat="false" ht="12.85" hidden="false" customHeight="false" outlineLevel="0" collapsed="false">
      <c r="B22" s="5" t="n">
        <v>18</v>
      </c>
      <c r="C22" s="6" t="n">
        <v>2166.98</v>
      </c>
      <c r="D22" s="7" t="n">
        <v>4898.85</v>
      </c>
      <c r="E22" s="6" t="n">
        <v>3625.52</v>
      </c>
      <c r="F22" s="6" t="n">
        <v>2833.74</v>
      </c>
      <c r="G22" s="6" t="n">
        <v>1819.7</v>
      </c>
      <c r="H22" s="6" t="n">
        <v>1819.7</v>
      </c>
      <c r="I22" s="6" t="n">
        <v>1717.84</v>
      </c>
      <c r="J22" s="6" t="n">
        <v>2625.38</v>
      </c>
      <c r="W22" s="4"/>
    </row>
    <row r="23" customFormat="false" ht="12.85" hidden="false" customHeight="false" outlineLevel="0" collapsed="false">
      <c r="B23" s="5" t="n">
        <v>19</v>
      </c>
      <c r="C23" s="6" t="n">
        <v>2060.48</v>
      </c>
      <c r="D23" s="7" t="n">
        <v>4898.85</v>
      </c>
      <c r="E23" s="6" t="n">
        <v>3625.52</v>
      </c>
      <c r="F23" s="6" t="n">
        <v>2833.74</v>
      </c>
      <c r="G23" s="6" t="n">
        <v>1819.7</v>
      </c>
      <c r="H23" s="6" t="n">
        <v>1819.7</v>
      </c>
      <c r="I23" s="6" t="n">
        <v>1717.84</v>
      </c>
      <c r="J23" s="6" t="n">
        <v>2458.68</v>
      </c>
      <c r="W23" s="4"/>
    </row>
    <row r="24" customFormat="false" ht="12.85" hidden="false" customHeight="false" outlineLevel="0" collapsed="false">
      <c r="B24" s="5" t="n">
        <v>20</v>
      </c>
      <c r="C24" s="6" t="n">
        <v>2060.48</v>
      </c>
      <c r="D24" s="7" t="n">
        <v>4898.85</v>
      </c>
      <c r="E24" s="6" t="n">
        <v>3625.52</v>
      </c>
      <c r="F24" s="6" t="n">
        <v>2833.74</v>
      </c>
      <c r="G24" s="6" t="n">
        <v>1759.51</v>
      </c>
      <c r="H24" s="6" t="n">
        <v>1759.51</v>
      </c>
      <c r="I24" s="6" t="n">
        <v>1717.84</v>
      </c>
      <c r="J24" s="6" t="n">
        <v>2458.68</v>
      </c>
      <c r="W24" s="4"/>
    </row>
    <row r="25" customFormat="false" ht="12.85" hidden="false" customHeight="false" outlineLevel="0" collapsed="false">
      <c r="B25" s="5" t="n">
        <v>21</v>
      </c>
      <c r="C25" s="6" t="n">
        <v>2060.48</v>
      </c>
      <c r="D25" s="7" t="n">
        <v>4648.81</v>
      </c>
      <c r="E25" s="6" t="n">
        <v>3398.63</v>
      </c>
      <c r="F25" s="6" t="n">
        <v>2625.38</v>
      </c>
      <c r="G25" s="6" t="n">
        <v>1759.51</v>
      </c>
      <c r="H25" s="6" t="n">
        <v>1759.51</v>
      </c>
      <c r="I25" s="6" t="n">
        <v>1643.75</v>
      </c>
      <c r="J25" s="6" t="n">
        <v>2458.68</v>
      </c>
      <c r="W25" s="4"/>
    </row>
    <row r="26" customFormat="false" ht="12.85" hidden="false" customHeight="false" outlineLevel="0" collapsed="false">
      <c r="B26" s="5" t="n">
        <v>22</v>
      </c>
      <c r="C26" s="6" t="n">
        <v>2060.48</v>
      </c>
      <c r="D26" s="7" t="n">
        <v>4648.81</v>
      </c>
      <c r="E26" s="6" t="n">
        <v>3398.63</v>
      </c>
      <c r="F26" s="6" t="n">
        <v>2625.38</v>
      </c>
      <c r="G26" s="6" t="n">
        <v>1759.51</v>
      </c>
      <c r="H26" s="6" t="n">
        <v>1759.51</v>
      </c>
      <c r="I26" s="6" t="n">
        <v>1643.75</v>
      </c>
      <c r="J26" s="6" t="n">
        <v>2458.68</v>
      </c>
      <c r="W26" s="4"/>
    </row>
    <row r="27" customFormat="false" ht="12.85" hidden="false" customHeight="false" outlineLevel="0" collapsed="false">
      <c r="B27" s="5" t="n">
        <v>23</v>
      </c>
      <c r="C27" s="6" t="n">
        <v>1967.87</v>
      </c>
      <c r="D27" s="7" t="n">
        <v>4648.81</v>
      </c>
      <c r="E27" s="6" t="n">
        <v>3398.63</v>
      </c>
      <c r="F27" s="6" t="n">
        <v>2625.38</v>
      </c>
      <c r="G27" s="6" t="n">
        <v>1759.51</v>
      </c>
      <c r="H27" s="6" t="n">
        <v>1759.51</v>
      </c>
      <c r="I27" s="6" t="n">
        <v>1643.75</v>
      </c>
      <c r="J27" s="6" t="n">
        <v>2291.99</v>
      </c>
      <c r="W27" s="4"/>
    </row>
    <row r="28" customFormat="false" ht="12.85" hidden="false" customHeight="false" outlineLevel="0" collapsed="false">
      <c r="B28" s="5" t="n">
        <v>24</v>
      </c>
      <c r="C28" s="6" t="n">
        <v>1967.87</v>
      </c>
      <c r="D28" s="7" t="n">
        <v>4458.97</v>
      </c>
      <c r="E28" s="6" t="n">
        <v>3398.63</v>
      </c>
      <c r="F28" s="6" t="n">
        <v>2625.38</v>
      </c>
      <c r="G28" s="6" t="n">
        <v>1717.84</v>
      </c>
      <c r="H28" s="6" t="n">
        <v>1717.84</v>
      </c>
      <c r="I28" s="6" t="n">
        <v>1578.93</v>
      </c>
      <c r="J28" s="6" t="n">
        <v>2291.99</v>
      </c>
      <c r="W28" s="4"/>
    </row>
    <row r="29" customFormat="false" ht="12.85" hidden="false" customHeight="false" outlineLevel="0" collapsed="false">
      <c r="B29" s="5" t="n">
        <v>25</v>
      </c>
      <c r="C29" s="5" t="n">
        <v>1967.87</v>
      </c>
      <c r="D29" s="8" t="n">
        <v>4458.97</v>
      </c>
      <c r="E29" s="5" t="n">
        <v>3167.12</v>
      </c>
      <c r="F29" s="5" t="n">
        <v>2458.68</v>
      </c>
      <c r="G29" s="5" t="n">
        <v>1717.84</v>
      </c>
      <c r="H29" s="5" t="n">
        <v>1717.84</v>
      </c>
      <c r="I29" s="5" t="n">
        <v>1578.93</v>
      </c>
      <c r="J29" s="5" t="n">
        <v>2291.99</v>
      </c>
      <c r="W29" s="4"/>
    </row>
    <row r="30" customFormat="false" ht="12.85" hidden="false" customHeight="false" outlineLevel="0" collapsed="false">
      <c r="B30" s="5" t="n">
        <v>26</v>
      </c>
      <c r="C30" s="5" t="n">
        <v>1875.27</v>
      </c>
      <c r="D30" s="8" t="n">
        <v>4458.97</v>
      </c>
      <c r="E30" s="5" t="n">
        <v>3167.12</v>
      </c>
      <c r="F30" s="5" t="n">
        <v>2458.68</v>
      </c>
      <c r="G30" s="5" t="n">
        <v>1717.84</v>
      </c>
      <c r="H30" s="5" t="n">
        <v>1717.84</v>
      </c>
      <c r="I30" s="5" t="n">
        <v>1546.52</v>
      </c>
      <c r="J30" s="5" t="n">
        <v>2162.35</v>
      </c>
    </row>
    <row r="31" customFormat="false" ht="12.85" hidden="false" customHeight="false" outlineLevel="0" collapsed="false">
      <c r="B31" s="5" t="n">
        <v>27</v>
      </c>
      <c r="C31" s="5" t="n">
        <v>1875.27</v>
      </c>
      <c r="D31" s="8" t="n">
        <v>4458.97</v>
      </c>
      <c r="E31" s="5" t="n">
        <v>3167.12</v>
      </c>
      <c r="F31" s="5" t="n">
        <v>2458.68</v>
      </c>
      <c r="G31" s="5" t="n">
        <v>1643.75</v>
      </c>
      <c r="H31" s="5" t="n">
        <v>1643.75</v>
      </c>
      <c r="I31" s="5" t="n">
        <v>1546.52</v>
      </c>
      <c r="J31" s="5" t="n">
        <v>2162.35</v>
      </c>
    </row>
    <row r="32" customFormat="false" ht="12.85" hidden="false" customHeight="false" outlineLevel="0" collapsed="false">
      <c r="B32" s="5" t="n">
        <v>28</v>
      </c>
      <c r="C32" s="5" t="n">
        <v>1875.27</v>
      </c>
      <c r="D32" s="8" t="n">
        <v>4458.97</v>
      </c>
      <c r="E32" s="5" t="n">
        <v>3167.12</v>
      </c>
      <c r="F32" s="5" t="n">
        <v>2458.68</v>
      </c>
      <c r="G32" s="5" t="n">
        <v>1643.75</v>
      </c>
      <c r="H32" s="5" t="n">
        <v>1643.75</v>
      </c>
      <c r="I32" s="5" t="n">
        <v>1514.11</v>
      </c>
      <c r="J32" s="5" t="n">
        <v>2162.35</v>
      </c>
    </row>
    <row r="33" customFormat="false" ht="12.85" hidden="false" customHeight="false" outlineLevel="0" collapsed="false">
      <c r="B33" s="5" t="n">
        <v>29</v>
      </c>
      <c r="C33" s="5" t="n">
        <v>1805.81</v>
      </c>
      <c r="D33" s="8" t="n">
        <v>4458.97</v>
      </c>
      <c r="E33" s="5" t="n">
        <v>2940.24</v>
      </c>
      <c r="F33" s="5" t="n">
        <v>2291.99</v>
      </c>
      <c r="G33" s="5" t="n">
        <v>1643.75</v>
      </c>
      <c r="H33" s="5" t="n">
        <v>1643.75</v>
      </c>
      <c r="I33" s="5" t="n">
        <v>1514.11</v>
      </c>
      <c r="J33" s="5" t="n">
        <v>2120.67</v>
      </c>
    </row>
    <row r="34" customFormat="false" ht="12.85" hidden="false" customHeight="false" outlineLevel="0" collapsed="false">
      <c r="B34" s="5" t="n">
        <v>30</v>
      </c>
      <c r="C34" s="5" t="n">
        <v>1805.81</v>
      </c>
      <c r="D34" s="8" t="n">
        <v>4241.35</v>
      </c>
      <c r="E34" s="5" t="n">
        <v>2940.24</v>
      </c>
      <c r="F34" s="5" t="n">
        <v>2291.99</v>
      </c>
      <c r="G34" s="5" t="n">
        <v>1578.93</v>
      </c>
      <c r="H34" s="5" t="n">
        <v>1578.93</v>
      </c>
      <c r="I34" s="5" t="n">
        <v>1504.84</v>
      </c>
      <c r="J34" s="5" t="n">
        <v>2120.67</v>
      </c>
    </row>
    <row r="35" customFormat="false" ht="12.85" hidden="false" customHeight="false" outlineLevel="0" collapsed="false">
      <c r="B35" s="5" t="n">
        <v>31</v>
      </c>
      <c r="C35" s="5" t="n">
        <v>1736.36</v>
      </c>
      <c r="D35" s="8" t="n">
        <v>4241.35</v>
      </c>
      <c r="E35" s="5" t="n">
        <v>2940.24</v>
      </c>
      <c r="F35" s="5" t="n">
        <v>2291.99</v>
      </c>
      <c r="G35" s="5" t="n">
        <v>1578.93</v>
      </c>
      <c r="H35" s="5" t="n">
        <v>1578.93</v>
      </c>
      <c r="I35" s="5" t="n">
        <v>1504.84</v>
      </c>
      <c r="J35" s="5" t="n">
        <v>2120.67</v>
      </c>
    </row>
    <row r="36" customFormat="false" ht="12.85" hidden="false" customHeight="false" outlineLevel="0" collapsed="false">
      <c r="B36" s="5" t="n">
        <v>32</v>
      </c>
      <c r="C36" s="5" t="n">
        <v>1736.36</v>
      </c>
      <c r="D36" s="8" t="n">
        <v>4241.35</v>
      </c>
      <c r="E36" s="5" t="n">
        <v>2745.76</v>
      </c>
      <c r="F36" s="5" t="n">
        <v>2162.35</v>
      </c>
      <c r="G36" s="5" t="n">
        <v>1546.52</v>
      </c>
      <c r="H36" s="5" t="n">
        <v>1546.52</v>
      </c>
      <c r="I36" s="5" t="n">
        <v>1495.58</v>
      </c>
      <c r="J36" s="5" t="n">
        <v>2060.48</v>
      </c>
    </row>
    <row r="37" customFormat="false" ht="12.85" hidden="false" customHeight="false" outlineLevel="0" collapsed="false">
      <c r="B37" s="5" t="n">
        <v>33</v>
      </c>
      <c r="C37" s="5" t="n">
        <v>1671.54</v>
      </c>
      <c r="D37" s="8" t="n">
        <v>3801.47</v>
      </c>
      <c r="E37" s="5" t="n">
        <v>2745.76</v>
      </c>
      <c r="F37" s="5" t="n">
        <v>2162.35</v>
      </c>
      <c r="G37" s="5" t="n">
        <v>1546.52</v>
      </c>
      <c r="H37" s="5" t="n">
        <v>1546.52</v>
      </c>
      <c r="I37" s="5" t="n">
        <v>1495.58</v>
      </c>
      <c r="J37" s="5" t="n">
        <v>2060.48</v>
      </c>
    </row>
    <row r="38" customFormat="false" ht="12.85" hidden="false" customHeight="false" outlineLevel="0" collapsed="false">
      <c r="B38" s="5" t="n">
        <v>34</v>
      </c>
      <c r="C38" s="5" t="n">
        <v>1671.54</v>
      </c>
      <c r="D38" s="8" t="n">
        <v>3801.47</v>
      </c>
      <c r="E38" s="5" t="n">
        <v>2745.76</v>
      </c>
      <c r="F38" s="5" t="n">
        <v>2162.35</v>
      </c>
      <c r="G38" s="5" t="n">
        <v>1514.11</v>
      </c>
      <c r="H38" s="5" t="n">
        <v>1514.11</v>
      </c>
      <c r="I38" s="5" t="n">
        <v>1490.95</v>
      </c>
      <c r="J38" s="5" t="n">
        <v>2000.29</v>
      </c>
    </row>
    <row r="39" customFormat="false" ht="12.85" hidden="false" customHeight="false" outlineLevel="0" collapsed="false">
      <c r="B39" s="5" t="n">
        <v>35</v>
      </c>
      <c r="C39" s="5" t="n">
        <v>1611.34</v>
      </c>
      <c r="D39" s="8" t="n">
        <v>3801.47</v>
      </c>
      <c r="E39" s="5" t="n">
        <v>2597.59</v>
      </c>
      <c r="F39" s="5" t="n">
        <v>2120.67</v>
      </c>
      <c r="G39" s="5" t="n">
        <v>1514.11</v>
      </c>
      <c r="H39" s="5" t="n">
        <v>1514.11</v>
      </c>
      <c r="I39" s="5" t="n">
        <v>1486.32</v>
      </c>
      <c r="J39" s="5" t="n">
        <v>1709.735</v>
      </c>
    </row>
    <row r="40" customFormat="false" ht="12.85" hidden="false" customHeight="false" outlineLevel="0" collapsed="false">
      <c r="B40" s="5" t="n">
        <v>36</v>
      </c>
      <c r="C40" s="5" t="n">
        <v>1611.34</v>
      </c>
      <c r="D40" s="8" t="n">
        <v>3625.52</v>
      </c>
      <c r="E40" s="5" t="n">
        <v>2597.59</v>
      </c>
      <c r="F40" s="5" t="n">
        <v>2120.67</v>
      </c>
      <c r="G40" s="5" t="n">
        <v>1504.84</v>
      </c>
      <c r="H40" s="5" t="n">
        <v>1504.84</v>
      </c>
      <c r="I40" s="5"/>
      <c r="J40" s="5"/>
    </row>
    <row r="41" customFormat="false" ht="12.85" hidden="false" customHeight="false" outlineLevel="0" collapsed="false">
      <c r="B41" s="5" t="n">
        <v>37</v>
      </c>
      <c r="C41" s="5" t="n">
        <v>1574.3</v>
      </c>
      <c r="D41" s="8" t="n">
        <v>3625.52</v>
      </c>
      <c r="E41" s="5" t="n">
        <v>2597.59</v>
      </c>
      <c r="F41" s="5" t="n">
        <v>2120.67</v>
      </c>
      <c r="G41" s="5" t="n">
        <v>1504.84</v>
      </c>
      <c r="H41" s="5" t="n">
        <v>1504.84</v>
      </c>
      <c r="I41" s="5"/>
      <c r="J41" s="5"/>
    </row>
    <row r="42" customFormat="false" ht="12.85" hidden="false" customHeight="false" outlineLevel="0" collapsed="false">
      <c r="B42" s="5" t="n">
        <v>38</v>
      </c>
      <c r="C42" s="5" t="n">
        <v>1574.3</v>
      </c>
      <c r="D42" s="8" t="n">
        <v>3398.63</v>
      </c>
      <c r="E42" s="5" t="n">
        <v>2435.53</v>
      </c>
      <c r="F42" s="5" t="n">
        <v>2060.48</v>
      </c>
      <c r="G42" s="5" t="n">
        <v>1495.58</v>
      </c>
      <c r="H42" s="5" t="n">
        <v>1495.58</v>
      </c>
      <c r="I42" s="5"/>
      <c r="J42" s="5"/>
    </row>
    <row r="43" customFormat="false" ht="12.85" hidden="false" customHeight="false" outlineLevel="0" collapsed="false">
      <c r="B43" s="5" t="n">
        <v>39</v>
      </c>
      <c r="C43" s="5" t="n">
        <v>1537.26</v>
      </c>
      <c r="D43" s="8" t="n">
        <v>3398.63</v>
      </c>
      <c r="E43" s="5" t="n">
        <v>2435.53</v>
      </c>
      <c r="F43" s="5" t="n">
        <v>2060.48</v>
      </c>
      <c r="G43" s="5" t="n">
        <v>1495.58</v>
      </c>
      <c r="H43" s="5" t="n">
        <v>1495.58</v>
      </c>
      <c r="I43" s="5"/>
      <c r="J43" s="5"/>
      <c r="M43" s="9"/>
    </row>
    <row r="44" customFormat="false" ht="12.85" hidden="false" customHeight="false" outlineLevel="0" collapsed="false">
      <c r="B44" s="5" t="n">
        <v>40</v>
      </c>
      <c r="C44" s="5" t="n">
        <v>1537.26</v>
      </c>
      <c r="D44" s="8" t="n">
        <v>3222.68</v>
      </c>
      <c r="E44" s="5" t="n">
        <v>2264.21</v>
      </c>
      <c r="F44" s="5" t="n">
        <v>2000.29</v>
      </c>
      <c r="G44" s="5" t="n">
        <v>1490.95</v>
      </c>
      <c r="H44" s="5" t="n">
        <v>1490.95</v>
      </c>
      <c r="I44" s="5"/>
      <c r="J44" s="5"/>
      <c r="M44" s="9"/>
    </row>
    <row r="45" customFormat="false" ht="12.85" hidden="false" customHeight="false" outlineLevel="0" collapsed="false">
      <c r="B45" s="5" t="n">
        <v>41</v>
      </c>
      <c r="C45" s="5" t="n">
        <v>1514.11</v>
      </c>
      <c r="D45" s="8" t="n">
        <v>3222.68</v>
      </c>
      <c r="E45" s="5" t="n">
        <v>1952.8275</v>
      </c>
      <c r="F45" s="5" t="n">
        <v>1709.735</v>
      </c>
      <c r="G45" s="5" t="n">
        <v>1486.32</v>
      </c>
      <c r="H45" s="5" t="n">
        <v>1486.32</v>
      </c>
      <c r="I45" s="5"/>
      <c r="J45" s="5"/>
      <c r="M45" s="9"/>
    </row>
    <row r="46" customFormat="false" ht="12.85" hidden="false" customHeight="false" outlineLevel="0" collapsed="false">
      <c r="B46" s="5" t="n">
        <v>42</v>
      </c>
      <c r="C46" s="5"/>
      <c r="D46" s="8" t="n">
        <v>3046.73</v>
      </c>
      <c r="E46" s="5"/>
      <c r="F46" s="5"/>
      <c r="G46" s="5"/>
      <c r="H46" s="5"/>
      <c r="I46" s="5"/>
      <c r="J46" s="5"/>
    </row>
    <row r="47" customFormat="false" ht="12.85" hidden="false" customHeight="false" outlineLevel="0" collapsed="false">
      <c r="B47" s="2" t="s">
        <v>11</v>
      </c>
      <c r="C47" s="3" t="n">
        <f aca="false">'plafond sécu et CNAV'!J46*(1-0.074)</f>
        <v>1163.04495245328</v>
      </c>
      <c r="D47" s="3" t="n">
        <f aca="false">'plafond sécu et CNAV'!K46*(1-0.074)</f>
        <v>1328.54362741677</v>
      </c>
      <c r="E47" s="3" t="n">
        <f aca="false">'plafond sécu et CNAV'!L46*(1-0.074)</f>
        <v>1328.54362741677</v>
      </c>
      <c r="F47" s="3" t="n">
        <f aca="false">'plafond sécu et CNAV'!M46*(1-0.074)</f>
        <v>1326.17023319931</v>
      </c>
      <c r="G47" s="3" t="n">
        <f aca="false">'plafond sécu et CNAV'!N46*(1-0.074)</f>
        <v>949.874270345757</v>
      </c>
      <c r="H47" s="3" t="n">
        <f aca="false">'plafond sécu et CNAV'!O46*(1-0.074)</f>
        <v>949.874270345757</v>
      </c>
      <c r="I47" s="3" t="n">
        <f aca="false">'plafond sécu et CNAV'!P46*(1-0.074)</f>
        <v>879.86189653834</v>
      </c>
      <c r="J47" s="3" t="n">
        <f aca="false">'plafond sécu et CNAV'!Q46*(1-0.074)</f>
        <v>1263.01926971363</v>
      </c>
    </row>
    <row r="48" customFormat="false" ht="12.85" hidden="false" customHeight="false" outlineLevel="0" collapsed="false">
      <c r="B48" s="5" t="s">
        <v>12</v>
      </c>
      <c r="C48" s="3" t="n">
        <f aca="false">'calculs agirc'!C47*(1-0.084)+ARRCO!G99*(1-0.084)</f>
        <v>296.050912131118</v>
      </c>
      <c r="D48" s="3" t="n">
        <f aca="false">'calculs agirc'!D47*(1-0.084)+ARRCO!H99*(1-0.084)</f>
        <v>1777.76953582156</v>
      </c>
      <c r="E48" s="3" t="n">
        <f aca="false">'calculs agirc'!E47*(1-0.084)+ARRCO!I99*(1-0.084)</f>
        <v>964.527588217977</v>
      </c>
      <c r="F48" s="3" t="n">
        <f aca="false">'calculs agirc'!F47*(1-0.084)+ARRCO!J99*(1-0.084)</f>
        <v>566.404480554497</v>
      </c>
      <c r="G48" s="3" t="n">
        <f aca="false">'calculs agirc'!G47*(1-0.084)+ARRCO!K99*(1-0.084)</f>
        <v>254.766318699554</v>
      </c>
      <c r="H48" s="3" t="n">
        <f aca="false">'calculs agirc'!H47*(1-0.084)+ARRCO!L99*(1-0.084)</f>
        <v>254.766318699554</v>
      </c>
      <c r="I48" s="3" t="n">
        <f aca="false">'calculs agirc'!I47*(1-0.084)+ARRCO!M99*(1-0.084)</f>
        <v>208.945964242469</v>
      </c>
      <c r="J48" s="3" t="n">
        <f aca="false">'calculs agirc'!J47*(1-0.084)+ARRCO!N99*(1-0.084)</f>
        <v>393.283367864351</v>
      </c>
    </row>
    <row r="49" customFormat="false" ht="12.85" hidden="false" customHeight="false" outlineLevel="0" collapsed="false">
      <c r="B49" s="10" t="s">
        <v>13</v>
      </c>
      <c r="C49" s="11" t="n">
        <f aca="false">C47+C48</f>
        <v>1459.0958645844</v>
      </c>
      <c r="D49" s="11" t="n">
        <f aca="false">D47+D48</f>
        <v>3106.31316323833</v>
      </c>
      <c r="E49" s="11" t="n">
        <f aca="false">E47+E48</f>
        <v>2293.07121563475</v>
      </c>
      <c r="F49" s="11" t="n">
        <f aca="false">F47+F48</f>
        <v>1892.57471375381</v>
      </c>
      <c r="G49" s="11" t="n">
        <f aca="false">G47+G48</f>
        <v>1204.64058904531</v>
      </c>
      <c r="H49" s="11" t="n">
        <f aca="false">H47+H48</f>
        <v>1204.64058904531</v>
      </c>
      <c r="I49" s="11" t="n">
        <f aca="false">I47+I48</f>
        <v>1088.80786078081</v>
      </c>
      <c r="J49" s="11" t="n">
        <f aca="false">J47+J48</f>
        <v>1656.30263757798</v>
      </c>
    </row>
    <row r="50" customFormat="false" ht="12.8" hidden="false" customHeight="false" outlineLevel="0" collapsed="false">
      <c r="B50" s="12" t="s">
        <v>14</v>
      </c>
      <c r="C50" s="13" t="n">
        <f aca="false">C4*C54*(1+C55)*(1-(0.9825*0.08))*0.99</f>
        <v>1795.84407611136</v>
      </c>
      <c r="D50" s="13" t="n">
        <f aca="false">D4*D54*(1+D55)*(1-(0.9825*0.08))*0.99</f>
        <v>4262.49486799092</v>
      </c>
      <c r="E50" s="13" t="n">
        <f aca="false">E4*E54*(1+E55)*(1-(0.9825*0.08))*0.99</f>
        <v>2925.30761104111</v>
      </c>
      <c r="F50" s="13" t="n">
        <f aca="false">F4*F54*(1+F55)*(1-(0.9825*0.08))*0.99</f>
        <v>2281.15459802102</v>
      </c>
      <c r="G50" s="13" t="n">
        <f aca="false">G4*G54*(1+G55)*(1-(0.9825*0.08))*0.99</f>
        <v>1652.08080770964</v>
      </c>
      <c r="H50" s="13" t="n">
        <f aca="false">H4*H54*(1+H55)*(1-(0.9825*0.08))*0.99</f>
        <v>1452.74443892741</v>
      </c>
      <c r="I50" s="13" t="n">
        <f aca="false">I4*I54*(1+I55)*(1-(0.9825*0.08))*0.99</f>
        <v>1136.93043046493</v>
      </c>
      <c r="J50" s="13" t="n">
        <f aca="false">J4*J54*(1+J55)*(1-(0.9825*0.08))*0.99</f>
        <v>2431.23055841714</v>
      </c>
    </row>
    <row r="51" customFormat="false" ht="12.85" hidden="false" customHeight="false" outlineLevel="0" collapsed="false">
      <c r="B51" s="0" t="s">
        <v>15</v>
      </c>
      <c r="C51" s="14" t="n">
        <v>1425.15614563328</v>
      </c>
      <c r="D51" s="14" t="n">
        <v>3402.06464523526</v>
      </c>
      <c r="E51" s="14" t="n">
        <v>2377.85400270941</v>
      </c>
      <c r="F51" s="14" t="n">
        <v>1750.40463289815</v>
      </c>
      <c r="G51" s="14" t="n">
        <v>1074.60260258612</v>
      </c>
      <c r="H51" s="14" t="n">
        <v>1243.47536756273</v>
      </c>
      <c r="I51" s="14" t="n">
        <v>807.239392885763</v>
      </c>
      <c r="J51" s="14" t="n">
        <v>1481.32872338483</v>
      </c>
    </row>
    <row r="52" customFormat="false" ht="12.85" hidden="false" customHeight="false" outlineLevel="0" collapsed="false">
      <c r="B52" s="10" t="s">
        <v>16</v>
      </c>
      <c r="C52" s="10" t="n">
        <v>62</v>
      </c>
      <c r="D52" s="11" t="n">
        <v>65</v>
      </c>
      <c r="E52" s="10" t="n">
        <v>65</v>
      </c>
      <c r="F52" s="10" t="n">
        <v>62</v>
      </c>
      <c r="G52" s="10" t="n">
        <v>62</v>
      </c>
      <c r="H52" s="10" t="n">
        <v>62</v>
      </c>
      <c r="I52" s="10" t="n">
        <v>62</v>
      </c>
      <c r="J52" s="10" t="n">
        <v>62</v>
      </c>
    </row>
    <row r="53" customFormat="false" ht="12.85" hidden="false" customHeight="false" outlineLevel="0" collapsed="false">
      <c r="B53" s="15" t="s">
        <v>17</v>
      </c>
      <c r="C53" s="15" t="n">
        <v>60</v>
      </c>
      <c r="D53" s="16" t="n">
        <v>64</v>
      </c>
      <c r="E53" s="15" t="n">
        <v>63</v>
      </c>
      <c r="F53" s="15" t="n">
        <v>60</v>
      </c>
      <c r="G53" s="15" t="n">
        <v>52</v>
      </c>
      <c r="H53" s="15" t="n">
        <v>60</v>
      </c>
      <c r="I53" s="15" t="n">
        <v>47</v>
      </c>
      <c r="J53" s="15" t="n">
        <v>56</v>
      </c>
    </row>
    <row r="54" customFormat="false" ht="12.8" hidden="false" customHeight="false" outlineLevel="0" collapsed="false">
      <c r="B54" s="2" t="s">
        <v>18</v>
      </c>
      <c r="C54" s="17" t="n">
        <v>0.64</v>
      </c>
      <c r="D54" s="18" t="n">
        <v>0.51</v>
      </c>
      <c r="E54" s="17" t="n">
        <v>0.76</v>
      </c>
      <c r="F54" s="17" t="n">
        <v>0.76</v>
      </c>
      <c r="G54" s="17" t="n">
        <v>0.7</v>
      </c>
      <c r="H54" s="17" t="n">
        <v>0.69</v>
      </c>
      <c r="I54" s="17" t="n">
        <v>0.54</v>
      </c>
      <c r="J54" s="17" t="n">
        <v>0.81</v>
      </c>
    </row>
    <row r="55" customFormat="false" ht="12.85" hidden="false" customHeight="false" outlineLevel="0" collapsed="false">
      <c r="B55" s="2" t="s">
        <v>19</v>
      </c>
      <c r="C55" s="18" t="n">
        <v>0.29</v>
      </c>
      <c r="D55" s="18" t="n">
        <v>0.7</v>
      </c>
      <c r="E55" s="18" t="n">
        <v>0.11</v>
      </c>
      <c r="F55" s="18" t="n">
        <v>0.08</v>
      </c>
      <c r="G55" s="18" t="n">
        <v>0.39</v>
      </c>
      <c r="H55" s="18" t="n">
        <v>0.24</v>
      </c>
      <c r="I55" s="18" t="n">
        <v>0.24</v>
      </c>
      <c r="J55" s="18" t="n">
        <v>0.08</v>
      </c>
      <c r="K55" s="0" t="s">
        <v>20</v>
      </c>
    </row>
    <row r="56" customFormat="false" ht="13.4" hidden="false" customHeight="false" outlineLevel="0" collapsed="false">
      <c r="B56" s="2" t="s">
        <v>21</v>
      </c>
      <c r="C56" s="19" t="n">
        <v>0.18</v>
      </c>
      <c r="D56" s="19" t="n">
        <v>0.14</v>
      </c>
      <c r="E56" s="19" t="n">
        <v>0.22</v>
      </c>
      <c r="F56" s="19" t="n">
        <v>0.15</v>
      </c>
      <c r="G56" s="19" t="n">
        <v>0.06</v>
      </c>
      <c r="H56" s="19" t="n">
        <v>0.15</v>
      </c>
      <c r="I56" s="19" t="n">
        <v>0.055</v>
      </c>
      <c r="J56" s="19" t="n">
        <v>0.045</v>
      </c>
      <c r="K56" s="4" t="n">
        <f aca="false">SUM(C56:J56)</f>
        <v>1</v>
      </c>
    </row>
    <row r="57" customFormat="false" ht="12.85" hidden="false" customHeight="false" outlineLevel="0" collapsed="false">
      <c r="B57" s="0" t="s">
        <v>22</v>
      </c>
      <c r="C57" s="4" t="n">
        <v>0.42</v>
      </c>
      <c r="D57" s="4" t="n">
        <v>0.69</v>
      </c>
      <c r="E57" s="4" t="n">
        <v>0.46</v>
      </c>
      <c r="F57" s="4" t="n">
        <v>0.3</v>
      </c>
      <c r="G57" s="4" t="n">
        <v>0.97</v>
      </c>
      <c r="H57" s="4" t="n">
        <v>0.27</v>
      </c>
      <c r="I57" s="4" t="n">
        <v>0.08</v>
      </c>
      <c r="J57" s="4" t="n">
        <v>0.3</v>
      </c>
      <c r="P57" s="4"/>
      <c r="T57" s="4"/>
    </row>
    <row r="58" customFormat="false" ht="12.85" hidden="false" customHeight="false" outlineLevel="0" collapsed="false">
      <c r="B58" s="20" t="s">
        <v>23</v>
      </c>
      <c r="C58" s="21"/>
      <c r="D58" s="21"/>
      <c r="E58" s="21"/>
      <c r="F58" s="21"/>
      <c r="G58" s="21"/>
      <c r="H58" s="21"/>
      <c r="I58" s="21"/>
      <c r="J58" s="21"/>
      <c r="P58" s="4"/>
      <c r="T58" s="4"/>
    </row>
    <row r="59" customFormat="false" ht="12.85" hidden="false" customHeight="false" outlineLevel="0" collapsed="false">
      <c r="B59" s="0" t="s">
        <v>24</v>
      </c>
      <c r="C59" s="0" t="n">
        <f aca="false">'données complémentaires'!$M$6+60 - C52</f>
        <v>20.83</v>
      </c>
      <c r="D59" s="0" t="n">
        <f aca="false">'données complémentaires'!$M$6+60 - D52</f>
        <v>17.83</v>
      </c>
      <c r="E59" s="0" t="n">
        <f aca="false">'données complémentaires'!$M$6+60 - E52</f>
        <v>17.83</v>
      </c>
      <c r="F59" s="0" t="n">
        <f aca="false">'données complémentaires'!$M$6+60 - F52</f>
        <v>20.83</v>
      </c>
      <c r="G59" s="0" t="n">
        <f aca="false">'données complémentaires'!$M$6+60 - G52</f>
        <v>20.83</v>
      </c>
      <c r="H59" s="0" t="n">
        <f aca="false">'données complémentaires'!$M$6+60 - H52</f>
        <v>20.83</v>
      </c>
      <c r="I59" s="0" t="n">
        <f aca="false">'données complémentaires'!$M$6+60 - I52</f>
        <v>20.83</v>
      </c>
      <c r="J59" s="0" t="n">
        <f aca="false">'données complémentaires'!$M$6+60 - J52</f>
        <v>20.83</v>
      </c>
      <c r="P59" s="4"/>
      <c r="T59" s="4"/>
    </row>
    <row r="60" customFormat="false" ht="12.85" hidden="false" customHeight="false" outlineLevel="0" collapsed="false">
      <c r="B60" s="0" t="s">
        <v>25</v>
      </c>
      <c r="C60" s="0" t="n">
        <f aca="false">'données complémentaires'!$M$5+60 - C52</f>
        <v>25.75</v>
      </c>
      <c r="D60" s="0" t="n">
        <f aca="false">'données complémentaires'!$M$5+60 - D52</f>
        <v>22.75</v>
      </c>
      <c r="E60" s="0" t="n">
        <f aca="false">'données complémentaires'!$M$5+60 - E52</f>
        <v>22.75</v>
      </c>
      <c r="F60" s="0" t="n">
        <f aca="false">'données complémentaires'!$M$5+60 - F52</f>
        <v>25.75</v>
      </c>
      <c r="G60" s="0" t="n">
        <f aca="false">'données complémentaires'!$M$5+60 - G52</f>
        <v>25.75</v>
      </c>
      <c r="H60" s="0" t="n">
        <f aca="false">'données complémentaires'!$M$5+60 - H52</f>
        <v>25.75</v>
      </c>
      <c r="I60" s="0" t="n">
        <f aca="false">'données complémentaires'!$M$5+60 - I52</f>
        <v>25.75</v>
      </c>
      <c r="J60" s="0" t="n">
        <f aca="false">'données complémentaires'!$M$5+60 - J52</f>
        <v>25.75</v>
      </c>
      <c r="T60" s="4"/>
    </row>
    <row r="61" customFormat="false" ht="12.85" hidden="false" customHeight="false" outlineLevel="0" collapsed="false">
      <c r="B61" s="22" t="s">
        <v>26</v>
      </c>
      <c r="C61" s="23" t="n">
        <f aca="false">C50*(C57*('données complémentaires'!$M$6+60 - C53)+(1-C57)*('données complémentaires'!$M$5+60 - C53))*12</f>
        <v>553484.890958565</v>
      </c>
      <c r="D61" s="23" t="n">
        <f aca="false">D50*(D57*('données complémentaires'!$M$6+60 - D53)+(1-D57)*('données complémentaires'!$M$5+60 - D53))*12</f>
        <v>1041167.22644315</v>
      </c>
      <c r="E61" s="23" t="n">
        <f aca="false">E50*(E57*('données complémentaires'!$M$6+60 - E53)+(1-E57)*('données complémentaires'!$M$5+60 - E53))*12</f>
        <v>789369.686255511</v>
      </c>
      <c r="F61" s="23" t="n">
        <f aca="false">F50*(F57*('données complémentaires'!$M$6+60 - F53)+(1-F57)*('données complémentaires'!$M$5+60 - F53))*12</f>
        <v>719220.670900853</v>
      </c>
      <c r="G61" s="23" t="n">
        <f aca="false">G50*(G57*('données complémentaires'!$M$6+60 - G53)+(1-G57)*('données complémentaires'!$M$5+60 - G53))*12</f>
        <v>614129.981146874</v>
      </c>
      <c r="H61" s="23" t="n">
        <f aca="false">H50*(H57*('données complémentaires'!$M$6+60 - H53)+(1-H57)*('données complémentaires'!$M$5+60 - H53))*12</f>
        <v>460605.989610773</v>
      </c>
      <c r="I61" s="23" t="n">
        <f aca="false">I50*(I57*('données complémentaires'!$M$6+60 - I53)+(1-I57)*('données complémentaires'!$M$5+60 - I53))*12</f>
        <v>550589.030688178</v>
      </c>
      <c r="J61" s="23" t="n">
        <f aca="false">J50*(J57*('données complémentaires'!$M$6+60 - J53)+(1-J57)*('données complémentaires'!$M$5+60 - J53))*12</f>
        <v>883236.887106247</v>
      </c>
      <c r="K61" s="20" t="s">
        <v>27</v>
      </c>
      <c r="T61" s="4"/>
    </row>
    <row r="62" customFormat="false" ht="12.85" hidden="false" customHeight="false" outlineLevel="0" collapsed="false">
      <c r="B62" s="24" t="s">
        <v>28</v>
      </c>
      <c r="C62" s="25" t="n">
        <f aca="false">C61*C56</f>
        <v>99627.2803725416</v>
      </c>
      <c r="D62" s="25" t="n">
        <f aca="false">D61*D56</f>
        <v>145763.41170204</v>
      </c>
      <c r="E62" s="25" t="n">
        <f aca="false">E61*E56</f>
        <v>173661.330976213</v>
      </c>
      <c r="F62" s="25" t="n">
        <f aca="false">F61*F56</f>
        <v>107883.100635128</v>
      </c>
      <c r="G62" s="25" t="n">
        <f aca="false">G61*G56</f>
        <v>36847.7988688124</v>
      </c>
      <c r="H62" s="25" t="n">
        <f aca="false">H61*H56</f>
        <v>69090.8984416159</v>
      </c>
      <c r="I62" s="25" t="n">
        <f aca="false">I61*I56</f>
        <v>30282.3966878498</v>
      </c>
      <c r="J62" s="25" t="n">
        <f aca="false">J61*J56</f>
        <v>39745.6599197811</v>
      </c>
      <c r="K62" s="23" t="n">
        <f aca="false">SUM(C62:J62)</f>
        <v>702901.877603982</v>
      </c>
      <c r="P62" s="4"/>
      <c r="S62" s="4"/>
      <c r="T62" s="4"/>
    </row>
    <row r="63" customFormat="false" ht="12.85" hidden="false" customHeight="false" outlineLevel="0" collapsed="false">
      <c r="B63" s="26" t="s">
        <v>29</v>
      </c>
      <c r="C63" s="27" t="n">
        <f aca="false">C49*(C57*C59+(1-C57)*C60)*12</f>
        <v>414679.713821653</v>
      </c>
      <c r="D63" s="27" t="n">
        <f aca="false">D49*(D57*D59+(1-D57)*D60)*12</f>
        <v>721479.750445327</v>
      </c>
      <c r="E63" s="27" t="n">
        <f aca="false">E49*(E57*E59+(1-E57)*E60)*12</f>
        <v>563732.296565591</v>
      </c>
      <c r="F63" s="27" t="n">
        <f aca="false">F49*(F57*F59+(1-F57)*F60)*12</f>
        <v>551284.303219919</v>
      </c>
      <c r="G63" s="27" t="n">
        <f aca="false">G49*(G57*G59+(1-G57)*G60)*12</f>
        <v>303245.621049083</v>
      </c>
      <c r="H63" s="27" t="n">
        <f aca="false">H49*(H57*H59+(1-H57)*H60)*12</f>
        <v>353031.007313147</v>
      </c>
      <c r="I63" s="27" t="n">
        <f aca="false">I49*(I57*I59+(1-I57)*I60)*12</f>
        <v>331298.97169323</v>
      </c>
      <c r="J63" s="27" t="n">
        <f aca="false">J49*(J57*J59+(1-J57)*J60)*12</f>
        <v>482461.082694815</v>
      </c>
      <c r="K63" s="20" t="s">
        <v>30</v>
      </c>
      <c r="P63" s="4"/>
      <c r="S63" s="4"/>
      <c r="T63" s="4"/>
    </row>
    <row r="64" customFormat="false" ht="12.8" hidden="false" customHeight="false" outlineLevel="0" collapsed="false">
      <c r="B64" s="24" t="s">
        <v>31</v>
      </c>
      <c r="C64" s="25" t="n">
        <f aca="false">C63*C56</f>
        <v>74642.3484878976</v>
      </c>
      <c r="D64" s="25" t="n">
        <f aca="false">D63*D56</f>
        <v>101007.165062346</v>
      </c>
      <c r="E64" s="25" t="n">
        <f aca="false">E63*E56</f>
        <v>124021.10524443</v>
      </c>
      <c r="F64" s="25" t="n">
        <f aca="false">F63*F56</f>
        <v>82692.6454829879</v>
      </c>
      <c r="G64" s="25" t="n">
        <f aca="false">G63*G56</f>
        <v>18194.737262945</v>
      </c>
      <c r="H64" s="25" t="n">
        <f aca="false">H63*H56</f>
        <v>52954.6510969721</v>
      </c>
      <c r="I64" s="25" t="n">
        <f aca="false">I63*I56</f>
        <v>18221.4434431276</v>
      </c>
      <c r="J64" s="25" t="n">
        <f aca="false">J63*J56</f>
        <v>21710.7487212667</v>
      </c>
      <c r="K64" s="27" t="n">
        <f aca="false">SUM(C64:J64)</f>
        <v>493444.844801973</v>
      </c>
      <c r="P64" s="4"/>
      <c r="Q64" s="4"/>
      <c r="T64" s="4"/>
    </row>
    <row r="65" customFormat="false" ht="12.85" hidden="false" customHeight="false" outlineLevel="0" collapsed="false">
      <c r="J65" s="28" t="s">
        <v>32</v>
      </c>
      <c r="K65" s="29" t="n">
        <f aca="false">K62-K64</f>
        <v>209457.032802009</v>
      </c>
      <c r="N65" s="4"/>
      <c r="Q65" s="4"/>
    </row>
    <row r="66" customFormat="false" ht="12.85" hidden="false" customHeight="false" outlineLevel="0" collapsed="false">
      <c r="J66" s="28" t="s">
        <v>33</v>
      </c>
      <c r="K66" s="4" t="n">
        <f aca="false">(K62-K64)/K62</f>
        <v>0.297989007393174</v>
      </c>
    </row>
    <row r="67" customFormat="false" ht="12.8" hidden="false" customHeight="false" outlineLevel="0" collapsed="false"/>
    <row r="68" customFormat="false" ht="12.8" hidden="false" customHeight="false" outlineLevel="0" collapsed="false"/>
    <row r="69" customFormat="false" ht="12.8" hidden="false" customHeight="false" outlineLevel="0" collapsed="false"/>
    <row r="70" customFormat="false" ht="12.8" hidden="false" customHeight="false" outlineLevel="0" collapsed="false"/>
    <row r="71" customFormat="false" ht="12.8" hidden="false" customHeight="false" outlineLevel="0" collapsed="false"/>
    <row r="72" customFormat="false" ht="12.8" hidden="false" customHeight="false" outlineLevel="0" collapsed="false"/>
    <row r="73" customFormat="false" ht="12.8" hidden="false" customHeight="false" outlineLevel="0" collapsed="false"/>
    <row r="74" customFormat="false" ht="12.8" hidden="false" customHeight="false" outlineLevel="0" collapsed="false"/>
    <row r="75" customFormat="false" ht="12.8" hidden="false" customHeight="false" outlineLevel="0" collapsed="false"/>
    <row r="76" customFormat="false" ht="12.8" hidden="false" customHeight="false" outlineLevel="0" collapsed="false"/>
  </sheetData>
  <sheetProtection sheet="true" password="9cd6" objects="true" scenarios="true"/>
  <mergeCells count="1">
    <mergeCell ref="E2:G2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V47"/>
  <sheetViews>
    <sheetView windowProtection="false" showFormulas="false" showGridLines="true" showRowColHeaders="true" showZeros="true" rightToLeft="false" tabSelected="false" showOutlineSymbols="true" defaultGridColor="true" view="normal" topLeftCell="E1" colorId="64" zoomScale="100" zoomScaleNormal="100" zoomScalePageLayoutView="100" workbookViewId="0">
      <selection pane="topLeft" activeCell="L4" activeCellId="0" sqref="L4"/>
    </sheetView>
  </sheetViews>
  <sheetFormatPr defaultRowHeight="12.85"/>
  <cols>
    <col collapsed="false" hidden="false" max="2" min="1" style="0" width="11.5204081632653"/>
    <col collapsed="false" hidden="false" max="3" min="3" style="0" width="17.9336734693878"/>
    <col collapsed="false" hidden="false" max="4" min="4" style="0" width="11.5204081632653"/>
    <col collapsed="false" hidden="false" max="5" min="5" style="0" width="15.6836734693878"/>
    <col collapsed="false" hidden="false" max="6" min="6" style="0" width="11.5204081632653"/>
    <col collapsed="false" hidden="false" max="7" min="7" style="0" width="15.7959183673469"/>
    <col collapsed="false" hidden="false" max="8" min="8" style="0" width="18.3571428571429"/>
    <col collapsed="false" hidden="false" max="10" min="9" style="0" width="11.5204081632653"/>
    <col collapsed="false" hidden="false" max="11" min="11" style="0" width="14.9744897959184"/>
    <col collapsed="false" hidden="false" max="12" min="12" style="0" width="22.8775510204082"/>
    <col collapsed="false" hidden="false" max="1025" min="13" style="0" width="11.5204081632653"/>
  </cols>
  <sheetData>
    <row r="1" customFormat="false" ht="13.4" hidden="false" customHeight="false" outlineLevel="0" collapsed="false">
      <c r="B1" s="0" t="s">
        <v>34</v>
      </c>
      <c r="G1" s="30" t="s">
        <v>35</v>
      </c>
    </row>
    <row r="2" customFormat="false" ht="13.4" hidden="false" customHeight="false" outlineLevel="0" collapsed="false">
      <c r="B2" s="31" t="s">
        <v>36</v>
      </c>
      <c r="C2" s="31" t="s">
        <v>37</v>
      </c>
      <c r="D2" s="31" t="s">
        <v>38</v>
      </c>
      <c r="E2" s="31" t="s">
        <v>39</v>
      </c>
      <c r="G2" s="32" t="s">
        <v>40</v>
      </c>
      <c r="H2" s="33" t="s">
        <v>41</v>
      </c>
      <c r="I2" s="34" t="s">
        <v>38</v>
      </c>
      <c r="J2" s="35" t="s">
        <v>42</v>
      </c>
    </row>
    <row r="3" customFormat="false" ht="12.85" hidden="false" customHeight="false" outlineLevel="0" collapsed="false">
      <c r="B3" s="5" t="n">
        <v>2014</v>
      </c>
      <c r="C3" s="8" t="n">
        <v>5.3075</v>
      </c>
      <c r="D3" s="36" t="n">
        <f aca="false">(C3-C4)/C4</f>
        <v>0.00130173942572537</v>
      </c>
      <c r="E3" s="36" t="n">
        <f aca="false">0.16344-0.027</f>
        <v>0.13644</v>
      </c>
      <c r="G3" s="37" t="n">
        <v>55.5635</v>
      </c>
      <c r="H3" s="30" t="n">
        <f aca="false">G3/12</f>
        <v>4.63029166666667</v>
      </c>
      <c r="I3" s="0" t="n">
        <f aca="false">H3/$H$3</f>
        <v>1</v>
      </c>
      <c r="J3" s="38" t="n">
        <f aca="false">(H3-H4)/H4</f>
        <v>0</v>
      </c>
      <c r="L3" s="4"/>
      <c r="O3" s="4"/>
      <c r="P3" s="4"/>
      <c r="R3" s="4"/>
      <c r="S3" s="4"/>
      <c r="V3" s="4"/>
    </row>
    <row r="4" customFormat="false" ht="12.85" hidden="false" customHeight="false" outlineLevel="0" collapsed="false">
      <c r="B4" s="5" t="n">
        <v>2013</v>
      </c>
      <c r="C4" s="8" t="n">
        <v>5.3006</v>
      </c>
      <c r="D4" s="36" t="n">
        <f aca="false">(C4-C5)/C5</f>
        <v>0.00946504408768031</v>
      </c>
      <c r="E4" s="5"/>
      <c r="G4" s="37" t="n">
        <v>55.5635</v>
      </c>
      <c r="H4" s="30" t="n">
        <f aca="false">G4/12</f>
        <v>4.63029166666667</v>
      </c>
      <c r="I4" s="0" t="n">
        <f aca="false">H4/$H$3</f>
        <v>1</v>
      </c>
      <c r="J4" s="38" t="n">
        <f aca="false">(H4-H5)/H5</f>
        <v>0</v>
      </c>
      <c r="L4" s="0" t="s">
        <v>43</v>
      </c>
      <c r="O4" s="4"/>
      <c r="P4" s="4"/>
    </row>
    <row r="5" customFormat="false" ht="12.85" hidden="false" customHeight="false" outlineLevel="0" collapsed="false">
      <c r="B5" s="5" t="n">
        <v>2012</v>
      </c>
      <c r="C5" s="8" t="n">
        <v>5.2509</v>
      </c>
      <c r="D5" s="36" t="n">
        <f aca="false">(C5-C6)/C6</f>
        <v>0.0224909452038789</v>
      </c>
      <c r="E5" s="5"/>
      <c r="G5" s="37" t="n">
        <v>55.5635</v>
      </c>
      <c r="H5" s="30" t="n">
        <f aca="false">G5/12</f>
        <v>4.63029166666667</v>
      </c>
      <c r="I5" s="0" t="n">
        <f aca="false">H5/$H$3</f>
        <v>1</v>
      </c>
      <c r="J5" s="38" t="n">
        <f aca="false">(H5-H6)/H6</f>
        <v>0</v>
      </c>
      <c r="L5" s="0" t="s">
        <v>44</v>
      </c>
      <c r="M5" s="0" t="n">
        <v>27.75</v>
      </c>
      <c r="N5" s="4" t="n">
        <v>0.514</v>
      </c>
      <c r="O5" s="4"/>
      <c r="P5" s="4"/>
      <c r="R5" s="4"/>
      <c r="S5" s="4"/>
      <c r="V5" s="4"/>
    </row>
    <row r="6" customFormat="false" ht="12.85" hidden="false" customHeight="false" outlineLevel="0" collapsed="false">
      <c r="B6" s="5" t="n">
        <v>2011</v>
      </c>
      <c r="C6" s="8" t="n">
        <v>5.1354</v>
      </c>
      <c r="D6" s="36" t="n">
        <f aca="false">(C6-C7)/C7</f>
        <v>0.0219904873728831</v>
      </c>
      <c r="E6" s="5"/>
      <c r="G6" s="37" t="n">
        <v>55.5635</v>
      </c>
      <c r="H6" s="30" t="n">
        <f aca="false">G6/12</f>
        <v>4.63029166666667</v>
      </c>
      <c r="I6" s="0" t="n">
        <f aca="false">H6/$H$3</f>
        <v>1</v>
      </c>
      <c r="J6" s="38" t="n">
        <f aca="false">(H6-H7)/H7</f>
        <v>0</v>
      </c>
      <c r="L6" s="0" t="s">
        <v>45</v>
      </c>
      <c r="M6" s="0" t="n">
        <v>22.83</v>
      </c>
      <c r="N6" s="4" t="n">
        <v>0.486</v>
      </c>
      <c r="O6" s="4"/>
      <c r="P6" s="4"/>
      <c r="R6" s="4"/>
      <c r="S6" s="4"/>
      <c r="V6" s="4"/>
    </row>
    <row r="7" customFormat="false" ht="12.85" hidden="false" customHeight="false" outlineLevel="0" collapsed="false">
      <c r="B7" s="5" t="n">
        <v>2010</v>
      </c>
      <c r="C7" s="8" t="n">
        <v>5.0249</v>
      </c>
      <c r="D7" s="36" t="n">
        <f aca="false">(C7-C8)/C8</f>
        <v>0.0130029836303523</v>
      </c>
      <c r="E7" s="5"/>
      <c r="G7" s="37" t="n">
        <v>55.5635</v>
      </c>
      <c r="H7" s="30" t="n">
        <f aca="false">G7/12</f>
        <v>4.63029166666667</v>
      </c>
      <c r="I7" s="0" t="n">
        <f aca="false">H7/$H$3</f>
        <v>1</v>
      </c>
      <c r="J7" s="38" t="n">
        <f aca="false">(H7-H8)/H8</f>
        <v>0.00801499228071704</v>
      </c>
      <c r="L7" s="0" t="s">
        <v>46</v>
      </c>
      <c r="M7" s="0" t="n">
        <f aca="false">M5*N5+M6*N6</f>
        <v>25.35888</v>
      </c>
      <c r="O7" s="4"/>
      <c r="P7" s="4"/>
      <c r="R7" s="4"/>
      <c r="S7" s="4"/>
      <c r="V7" s="4"/>
    </row>
    <row r="8" customFormat="false" ht="12.85" hidden="false" customHeight="false" outlineLevel="0" collapsed="false">
      <c r="B8" s="5" t="n">
        <v>2009</v>
      </c>
      <c r="C8" s="8" t="n">
        <v>4.9604</v>
      </c>
      <c r="D8" s="36" t="n">
        <f aca="false">(C8-C9)/C9</f>
        <v>0.0179982350647485</v>
      </c>
      <c r="E8" s="5"/>
      <c r="G8" s="37" t="n">
        <v>55.1217</v>
      </c>
      <c r="H8" s="30" t="n">
        <f aca="false">G8/12</f>
        <v>4.593475</v>
      </c>
      <c r="I8" s="0" t="n">
        <f aca="false">H8/$H$3</f>
        <v>0.992048737030605</v>
      </c>
      <c r="J8" s="38" t="n">
        <f aca="false">(H8-H9)/H9</f>
        <v>0.00809450045812742</v>
      </c>
      <c r="O8" s="4"/>
      <c r="P8" s="4"/>
      <c r="R8" s="4"/>
      <c r="S8" s="4"/>
      <c r="V8" s="4"/>
    </row>
    <row r="9" customFormat="false" ht="12.85" hidden="false" customHeight="false" outlineLevel="0" collapsed="false">
      <c r="B9" s="5" t="n">
        <v>2008</v>
      </c>
      <c r="C9" s="8" t="n">
        <v>4.8727</v>
      </c>
      <c r="D9" s="36" t="n">
        <f aca="false">(C9-C10)/C10</f>
        <v>0.0339946949602121</v>
      </c>
      <c r="E9" s="5"/>
      <c r="G9" s="37" t="n">
        <v>54.6791</v>
      </c>
      <c r="H9" s="30" t="n">
        <f aca="false">G9/12</f>
        <v>4.55659166666667</v>
      </c>
      <c r="I9" s="0" t="n">
        <f aca="false">H9/$H$3</f>
        <v>0.984083076120115</v>
      </c>
      <c r="J9" s="38" t="n">
        <f aca="false">(H9-H10)/H10</f>
        <v>0.00558709561142656</v>
      </c>
      <c r="P9" s="4"/>
      <c r="R9" s="4"/>
      <c r="S9" s="4"/>
      <c r="V9" s="4"/>
    </row>
    <row r="10" customFormat="false" ht="12.85" hidden="false" customHeight="false" outlineLevel="0" collapsed="false">
      <c r="B10" s="5" t="n">
        <v>2007</v>
      </c>
      <c r="C10" s="8" t="n">
        <v>4.7125</v>
      </c>
      <c r="D10" s="36" t="n">
        <f aca="false">(C10-C11)/C11</f>
        <v>0.0369905818149813</v>
      </c>
      <c r="E10" s="5"/>
      <c r="G10" s="37" t="n">
        <v>54.3753</v>
      </c>
      <c r="H10" s="30" t="n">
        <f aca="false">G10/12</f>
        <v>4.531275</v>
      </c>
      <c r="I10" s="0" t="n">
        <f aca="false">H10/$H$3</f>
        <v>0.978615457989508</v>
      </c>
      <c r="J10" s="38" t="n">
        <f aca="false">(H10-H11)/H11</f>
        <v>0.00984301322492395</v>
      </c>
      <c r="O10" s="4"/>
      <c r="P10" s="4"/>
      <c r="R10" s="4"/>
      <c r="S10" s="4"/>
      <c r="V10" s="4"/>
    </row>
    <row r="11" customFormat="false" ht="12.85" hidden="false" customHeight="false" outlineLevel="0" collapsed="false">
      <c r="B11" s="5" t="n">
        <v>2006</v>
      </c>
      <c r="C11" s="8" t="n">
        <v>4.5444</v>
      </c>
      <c r="D11" s="36" t="n">
        <f aca="false">(C11-C12)/C12</f>
        <v>0.0290061816452686</v>
      </c>
      <c r="E11" s="5"/>
      <c r="G11" s="37" t="n">
        <v>53.8453</v>
      </c>
      <c r="H11" s="30" t="n">
        <f aca="false">G11/12</f>
        <v>4.48710833333333</v>
      </c>
      <c r="I11" s="0" t="n">
        <f aca="false">H11/$H$3</f>
        <v>0.969076822014452</v>
      </c>
      <c r="J11" s="38" t="n">
        <f aca="false">(H11-H12)/H12</f>
        <v>0.0121068697698548</v>
      </c>
      <c r="O11" s="4"/>
      <c r="P11" s="4"/>
      <c r="R11" s="4"/>
      <c r="S11" s="4"/>
      <c r="V11" s="4"/>
    </row>
    <row r="12" customFormat="false" ht="12.85" hidden="false" customHeight="false" outlineLevel="0" collapsed="false">
      <c r="B12" s="5" t="n">
        <v>2005</v>
      </c>
      <c r="C12" s="8" t="n">
        <v>4.4163</v>
      </c>
      <c r="D12" s="36" t="n">
        <f aca="false">(C12-C13)/C13</f>
        <v>0.0239983305509181</v>
      </c>
      <c r="E12" s="5"/>
      <c r="G12" s="37" t="n">
        <v>53.2012</v>
      </c>
      <c r="H12" s="30" t="n">
        <f aca="false">G12/12</f>
        <v>4.43343333333333</v>
      </c>
      <c r="I12" s="0" t="n">
        <f aca="false">H12/$H$3</f>
        <v>0.957484679690804</v>
      </c>
      <c r="J12" s="38" t="n">
        <f aca="false">(H12-H13)/H13</f>
        <v>0.00844267360176517</v>
      </c>
      <c r="O12" s="4"/>
      <c r="P12" s="4"/>
      <c r="R12" s="4"/>
      <c r="S12" s="4"/>
      <c r="V12" s="4"/>
    </row>
    <row r="13" customFormat="false" ht="12.85" hidden="false" customHeight="false" outlineLevel="0" collapsed="false">
      <c r="B13" s="5" t="n">
        <v>2004</v>
      </c>
      <c r="C13" s="8" t="n">
        <v>4.3128</v>
      </c>
      <c r="D13" s="36" t="n">
        <f aca="false">(C13-C14)/C14</f>
        <v>0.0230086816262632</v>
      </c>
      <c r="E13" s="5"/>
      <c r="G13" s="37" t="n">
        <v>52.7558</v>
      </c>
      <c r="H13" s="30" t="n">
        <f aca="false">G13/12</f>
        <v>4.39631666666667</v>
      </c>
      <c r="I13" s="0" t="n">
        <f aca="false">H13/$H$3</f>
        <v>0.949468625986484</v>
      </c>
      <c r="J13" s="38" t="n">
        <f aca="false">(H13-H14)/H14</f>
        <v>0.00500063817668151</v>
      </c>
      <c r="O13" s="4"/>
      <c r="P13" s="4"/>
      <c r="R13" s="4"/>
      <c r="S13" s="4"/>
      <c r="V13" s="4"/>
    </row>
    <row r="14" customFormat="false" ht="12.85" hidden="false" customHeight="false" outlineLevel="0" collapsed="false">
      <c r="B14" s="5" t="n">
        <v>2003</v>
      </c>
      <c r="C14" s="8" t="n">
        <v>4.2158</v>
      </c>
      <c r="D14" s="36" t="n">
        <f aca="false">(C14-C15)/C15</f>
        <v>0.0160023135875066</v>
      </c>
      <c r="E14" s="5"/>
      <c r="G14" s="37" t="n">
        <v>52.4933</v>
      </c>
      <c r="H14" s="30" t="n">
        <f aca="false">G14/12</f>
        <v>4.37444166666667</v>
      </c>
      <c r="I14" s="0" t="n">
        <f aca="false">H14/$H$3</f>
        <v>0.944744301564876</v>
      </c>
      <c r="J14" s="38" t="n">
        <f aca="false">(H14-H15)/H15</f>
        <v>0.00741359126412962</v>
      </c>
      <c r="O14" s="4"/>
      <c r="P14" s="4"/>
      <c r="R14" s="4"/>
      <c r="S14" s="4"/>
      <c r="V14" s="4"/>
    </row>
    <row r="15" customFormat="false" ht="12.85" hidden="false" customHeight="false" outlineLevel="0" collapsed="false">
      <c r="B15" s="5" t="n">
        <v>2002</v>
      </c>
      <c r="C15" s="8" t="n">
        <v>4.1494</v>
      </c>
      <c r="D15" s="36" t="n">
        <f aca="false">(C15-C16)/C16</f>
        <v>0.0159865531168356</v>
      </c>
      <c r="E15" s="5"/>
      <c r="G15" s="37" t="n">
        <v>52.107</v>
      </c>
      <c r="H15" s="30" t="n">
        <f aca="false">G15/12</f>
        <v>4.34225</v>
      </c>
      <c r="I15" s="0" t="n">
        <f aca="false">H15/$H$3</f>
        <v>0.937791895758907</v>
      </c>
      <c r="J15" s="38" t="n">
        <f aca="false">(H15-H16)/H16</f>
        <v>0.0131201854091405</v>
      </c>
      <c r="O15" s="4"/>
      <c r="P15" s="4"/>
      <c r="R15" s="4"/>
      <c r="S15" s="4"/>
      <c r="V15" s="4"/>
    </row>
    <row r="16" customFormat="false" ht="12.85" hidden="false" customHeight="false" outlineLevel="0" collapsed="false">
      <c r="B16" s="5" t="n">
        <v>2001</v>
      </c>
      <c r="C16" s="8" t="n">
        <v>4.08410917179022</v>
      </c>
      <c r="D16" s="36" t="n">
        <f aca="false">(C16-C17)/C17</f>
        <v>0.0151572565365658</v>
      </c>
      <c r="E16" s="5"/>
      <c r="G16" s="37" t="n">
        <v>51.4322</v>
      </c>
      <c r="H16" s="30" t="n">
        <f aca="false">G16/12</f>
        <v>4.28601666666667</v>
      </c>
      <c r="I16" s="0" t="n">
        <f aca="false">H16/$H$3</f>
        <v>0.92564723244576</v>
      </c>
      <c r="J16" s="38" t="n">
        <f aca="false">(H16-H17)/H17</f>
        <v>0.0145058465228574</v>
      </c>
      <c r="O16" s="4"/>
      <c r="P16" s="4"/>
      <c r="R16" s="4"/>
      <c r="S16" s="4"/>
      <c r="V16" s="4"/>
    </row>
    <row r="17" customFormat="false" ht="12.85" hidden="false" customHeight="false" outlineLevel="0" collapsed="false">
      <c r="B17" s="5" t="n">
        <v>2000</v>
      </c>
      <c r="C17" s="8" t="n">
        <v>4.02312956489526</v>
      </c>
      <c r="D17" s="36" t="n">
        <f aca="false">(C17-C18)/C18</f>
        <v>0.0688537869582835</v>
      </c>
      <c r="E17" s="5"/>
      <c r="G17" s="37" t="n">
        <v>50.6968</v>
      </c>
      <c r="H17" s="30" t="n">
        <f aca="false">G17/12</f>
        <v>4.22473333333333</v>
      </c>
      <c r="I17" s="0" t="n">
        <f aca="false">H17/$H$3</f>
        <v>0.912411925094712</v>
      </c>
      <c r="J17" s="38" t="n">
        <f aca="false">(H17-H18)/H18</f>
        <v>0.00359893101059097</v>
      </c>
      <c r="O17" s="4"/>
      <c r="P17" s="4"/>
      <c r="R17" s="4"/>
      <c r="S17" s="4"/>
      <c r="V17" s="4"/>
    </row>
    <row r="18" customFormat="false" ht="12.85" hidden="false" customHeight="false" outlineLevel="0" collapsed="false">
      <c r="B18" s="5" t="n">
        <v>1999</v>
      </c>
      <c r="C18" s="8" t="n">
        <v>3.76396623559166</v>
      </c>
      <c r="D18" s="36" t="n">
        <f aca="false">(C18-C19)/C19</f>
        <v>0.0688311688311681</v>
      </c>
      <c r="E18" s="5"/>
      <c r="G18" s="37" t="n">
        <v>50.515</v>
      </c>
      <c r="H18" s="30" t="n">
        <f aca="false">G18/12</f>
        <v>4.20958333333333</v>
      </c>
      <c r="I18" s="0" t="n">
        <f aca="false">H18/$H$3</f>
        <v>0.909139992981004</v>
      </c>
      <c r="J18" s="38" t="n">
        <f aca="false">(H18-H19)/H19</f>
        <v>0.0118015134459538</v>
      </c>
      <c r="O18" s="4"/>
      <c r="P18" s="4"/>
      <c r="R18" s="4"/>
      <c r="S18" s="4"/>
      <c r="V18" s="4"/>
    </row>
    <row r="19" customFormat="false" ht="12.85" hidden="false" customHeight="false" outlineLevel="0" collapsed="false">
      <c r="B19" s="5" t="n">
        <v>1998</v>
      </c>
      <c r="C19" s="8" t="n">
        <v>3.52157229818418</v>
      </c>
      <c r="D19" s="36" t="n">
        <f aca="false">(C19-C20)/C20</f>
        <v>0.0377358490566023</v>
      </c>
      <c r="E19" s="5"/>
      <c r="G19" s="37" t="n">
        <v>49.9258</v>
      </c>
      <c r="H19" s="30" t="n">
        <f aca="false">G19/12</f>
        <v>4.16048333333333</v>
      </c>
      <c r="I19" s="0" t="n">
        <f aca="false">H19/$H$3</f>
        <v>0.898535909364961</v>
      </c>
      <c r="J19" s="38" t="n">
        <f aca="false">(H19-H20)/H20</f>
        <v>0.0101958848202923</v>
      </c>
      <c r="O19" s="4"/>
      <c r="P19" s="4"/>
      <c r="S19" s="4"/>
    </row>
    <row r="20" customFormat="false" ht="12.85" hidden="false" customHeight="false" outlineLevel="0" collapsed="false">
      <c r="B20" s="5" t="n">
        <v>1997</v>
      </c>
      <c r="C20" s="8" t="n">
        <v>3.39351512370476</v>
      </c>
      <c r="D20" s="36" t="n">
        <f aca="false">(C20-C21)/C21</f>
        <v>0.0519848771266568</v>
      </c>
      <c r="E20" s="5"/>
      <c r="G20" s="37" t="n">
        <v>49.4219</v>
      </c>
      <c r="H20" s="30" t="n">
        <f aca="false">G20/12</f>
        <v>4.11849166666667</v>
      </c>
      <c r="I20" s="0" t="n">
        <f aca="false">H20/$H$3</f>
        <v>0.889467006218111</v>
      </c>
      <c r="J20" s="38" t="n">
        <f aca="false">(H20-H21)/H21</f>
        <v>0.00541749058093064</v>
      </c>
      <c r="O20" s="4"/>
      <c r="P20" s="4"/>
      <c r="S20" s="4"/>
    </row>
    <row r="21" customFormat="false" ht="12.85" hidden="false" customHeight="false" outlineLevel="0" collapsed="false">
      <c r="B21" s="5" t="n">
        <v>1996</v>
      </c>
      <c r="C21" s="8" t="n">
        <v>3.2258212047436</v>
      </c>
      <c r="D21" s="36" t="n">
        <f aca="false">(C21-C22)/C22</f>
        <v>0.056415376934597</v>
      </c>
      <c r="E21" s="5"/>
      <c r="G21" s="37" t="n">
        <v>49.1556</v>
      </c>
      <c r="H21" s="30" t="n">
        <f aca="false">G21/12</f>
        <v>4.0963</v>
      </c>
      <c r="I21" s="0" t="n">
        <f aca="false">H21/$H$3</f>
        <v>0.884674291576305</v>
      </c>
      <c r="J21" s="38" t="n">
        <f aca="false">(H21-H22)/H22</f>
        <v>0.0116360912282724</v>
      </c>
      <c r="O21" s="4"/>
      <c r="P21" s="4"/>
      <c r="S21" s="4"/>
    </row>
    <row r="22" customFormat="false" ht="12.85" hidden="false" customHeight="false" outlineLevel="0" collapsed="false">
      <c r="B22" s="5" t="n">
        <v>1995</v>
      </c>
      <c r="C22" s="8" t="n">
        <v>3.05355381526533</v>
      </c>
      <c r="D22" s="36" t="n">
        <f aca="false">(C22-C23)/C23</f>
        <v>0.026127049180328</v>
      </c>
      <c r="E22" s="5"/>
      <c r="G22" s="37" t="n">
        <v>48.5902</v>
      </c>
      <c r="H22" s="30" t="n">
        <f aca="false">G22/12</f>
        <v>4.04918333333333</v>
      </c>
      <c r="I22" s="0" t="n">
        <f aca="false">H22/$H$3</f>
        <v>0.874498546707821</v>
      </c>
      <c r="J22" s="38" t="n">
        <f aca="false">(H22-H23)/H23</f>
        <v>0.0275289500173404</v>
      </c>
      <c r="O22" s="4"/>
      <c r="P22" s="4"/>
      <c r="S22" s="4"/>
    </row>
    <row r="23" customFormat="false" ht="12.85" hidden="false" customHeight="false" outlineLevel="0" collapsed="false">
      <c r="B23" s="5" t="n">
        <v>1994</v>
      </c>
      <c r="C23" s="8" t="n">
        <v>2.97580481647425</v>
      </c>
      <c r="D23" s="36" t="n">
        <f aca="false">(C23-C24)/C24</f>
        <v>0.0124481327800836</v>
      </c>
      <c r="E23" s="5"/>
      <c r="G23" s="37" t="n">
        <f aca="false">G22/(1+$J$22)</f>
        <v>47.2884</v>
      </c>
      <c r="H23" s="0" t="n">
        <v>3.9407</v>
      </c>
      <c r="I23" s="0" t="n">
        <f aca="false">H23/$H$3</f>
        <v>0.85106949706192</v>
      </c>
      <c r="J23" s="38" t="n">
        <f aca="false">(H23-H24)/H24</f>
        <v>0.0114473447806781</v>
      </c>
      <c r="O23" s="4"/>
      <c r="P23" s="4"/>
      <c r="S23" s="4"/>
    </row>
    <row r="24" customFormat="false" ht="12.85" hidden="false" customHeight="false" outlineLevel="0" collapsed="false">
      <c r="B24" s="5" t="n">
        <v>1993</v>
      </c>
      <c r="C24" s="8" t="n">
        <v>2.93921705233727</v>
      </c>
      <c r="D24" s="36" t="n">
        <f aca="false">(C24-C25)/C25</f>
        <v>0.00260010400415987</v>
      </c>
      <c r="E24" s="5"/>
      <c r="G24" s="37" t="n">
        <f aca="false">G23/(1+$J$22)</f>
        <v>46.0214770583369</v>
      </c>
      <c r="H24" s="0" t="n">
        <v>3.8961</v>
      </c>
      <c r="I24" s="0" t="n">
        <f aca="false">H24/$H$3</f>
        <v>0.841437274469751</v>
      </c>
      <c r="J24" s="38" t="n">
        <f aca="false">(H24-H25)/H25</f>
        <v>0.0272628997811586</v>
      </c>
      <c r="O24" s="4"/>
      <c r="P24" s="4"/>
      <c r="S24" s="4"/>
    </row>
    <row r="25" customFormat="false" ht="12.85" hidden="false" customHeight="false" outlineLevel="0" collapsed="false">
      <c r="B25" s="5" t="n">
        <v>1992</v>
      </c>
      <c r="C25" s="8" t="n">
        <v>2.9315946014754</v>
      </c>
      <c r="D25" s="36" t="n">
        <f aca="false">(C25-C26)/C26</f>
        <v>0.0228723404255297</v>
      </c>
      <c r="E25" s="5"/>
      <c r="G25" s="37" t="n">
        <f aca="false">G24/(1+$J$22)</f>
        <v>44.7884967694197</v>
      </c>
      <c r="H25" s="0" t="n">
        <v>3.7927</v>
      </c>
      <c r="I25" s="0" t="n">
        <f aca="false">H25/$H$3</f>
        <v>0.8191060678323</v>
      </c>
      <c r="J25" s="38" t="n">
        <f aca="false">(H25-H26)/H26</f>
        <v>0.0265522654685216</v>
      </c>
      <c r="O25" s="4"/>
      <c r="P25" s="4"/>
      <c r="S25" s="4"/>
    </row>
    <row r="26" customFormat="false" ht="12.85" hidden="false" customHeight="false" outlineLevel="0" collapsed="false">
      <c r="B26" s="5" t="n">
        <v>1991</v>
      </c>
      <c r="C26" s="8" t="n">
        <v>2.86604152406332</v>
      </c>
      <c r="D26" s="36" t="n">
        <f aca="false">(C26-C27)/C27</f>
        <v>0.032399780340475</v>
      </c>
      <c r="E26" s="5"/>
      <c r="G26" s="37" t="n">
        <f aca="false">G25/(1+$J$22)</f>
        <v>43.5885497617015</v>
      </c>
      <c r="H26" s="0" t="n">
        <v>3.6946</v>
      </c>
      <c r="I26" s="0" t="n">
        <f aca="false">H26/$H$3</f>
        <v>0.797919497511856</v>
      </c>
      <c r="J26" s="38" t="n">
        <f aca="false">(H26-H27)/H27</f>
        <v>0.0184975878704342</v>
      </c>
      <c r="O26" s="4"/>
      <c r="P26" s="4"/>
      <c r="S26" s="4"/>
    </row>
    <row r="27" customFormat="false" ht="12.85" hidden="false" customHeight="false" outlineLevel="0" collapsed="false">
      <c r="B27" s="5" t="n">
        <v>1990</v>
      </c>
      <c r="C27" s="8" t="n">
        <v>2.77609660389324</v>
      </c>
      <c r="D27" s="36" t="n">
        <f aca="false">(C27-C28)/C28</f>
        <v>0.0459506031016665</v>
      </c>
      <c r="E27" s="5"/>
      <c r="G27" s="37" t="n">
        <f aca="false">G26/(1+$J$22)</f>
        <v>42.4207510269817</v>
      </c>
      <c r="H27" s="0" t="n">
        <v>3.6275</v>
      </c>
      <c r="I27" s="0" t="n">
        <f aca="false">H27/$H$3</f>
        <v>0.783427969800319</v>
      </c>
      <c r="J27" s="38" t="n">
        <f aca="false">(H27-H28)/H28</f>
        <v>0.0248043619515778</v>
      </c>
      <c r="O27" s="4"/>
      <c r="P27" s="4"/>
      <c r="S27" s="4"/>
    </row>
    <row r="28" customFormat="false" ht="12.85" hidden="false" customHeight="false" outlineLevel="0" collapsed="false">
      <c r="B28" s="5" t="n">
        <v>1989</v>
      </c>
      <c r="C28" s="8" t="n">
        <v>2.65413739010331</v>
      </c>
      <c r="D28" s="36" t="n">
        <f aca="false">(C28-C29)/C29</f>
        <v>0.0437649880095886</v>
      </c>
      <c r="E28" s="5"/>
      <c r="G28" s="37" t="n">
        <f aca="false">G27/(1+$J$22)</f>
        <v>41.2842392676778</v>
      </c>
      <c r="H28" s="0" t="n">
        <v>3.5397</v>
      </c>
      <c r="I28" s="0" t="n">
        <f aca="false">H28/$H$3</f>
        <v>0.764465881378963</v>
      </c>
      <c r="J28" s="38" t="n">
        <f aca="false">(H28-H29)/H29</f>
        <v>0.0207041725539951</v>
      </c>
    </row>
    <row r="29" customFormat="false" ht="12.85" hidden="false" customHeight="false" outlineLevel="0" collapsed="false">
      <c r="B29" s="5" t="n">
        <v>1988</v>
      </c>
      <c r="C29" s="8" t="n">
        <v>2.54284960752001</v>
      </c>
      <c r="D29" s="36" t="n">
        <f aca="false">(C29-C30)/C30</f>
        <v>0.0411985018726629</v>
      </c>
      <c r="E29" s="5"/>
      <c r="G29" s="37" t="n">
        <f aca="false">G28/(1+$J$22)</f>
        <v>40.1781762615848</v>
      </c>
      <c r="H29" s="0" t="n">
        <v>3.4679</v>
      </c>
      <c r="I29" s="0" t="n">
        <f aca="false">H29/$H$3</f>
        <v>0.748959298820269</v>
      </c>
      <c r="J29" s="38" t="n">
        <f aca="false">(H29-H30)/H30</f>
        <v>0.0201506148143791</v>
      </c>
    </row>
    <row r="30" customFormat="false" ht="12.85" hidden="false" customHeight="false" outlineLevel="0" collapsed="false">
      <c r="B30" s="5" t="n">
        <v>1987</v>
      </c>
      <c r="C30" s="8" t="n">
        <v>2.44223325614331</v>
      </c>
      <c r="D30" s="36" t="n">
        <f aca="false">(C30-C31)/C31</f>
        <v>0.026923076923076</v>
      </c>
      <c r="E30" s="5"/>
      <c r="G30" s="37" t="n">
        <f aca="false">G29/(1+$J$22)</f>
        <v>39.1017462436525</v>
      </c>
      <c r="H30" s="0" t="n">
        <v>3.3994</v>
      </c>
      <c r="I30" s="0" t="n">
        <f aca="false">H30/$H$3</f>
        <v>0.734165414345749</v>
      </c>
      <c r="J30" s="38" t="n">
        <f aca="false">(H30-H31)/H31</f>
        <v>0.0125096801096086</v>
      </c>
    </row>
    <row r="31" customFormat="false" ht="12.85" hidden="false" customHeight="false" outlineLevel="0" collapsed="false">
      <c r="B31" s="5" t="n">
        <v>1986</v>
      </c>
      <c r="C31" s="8" t="n">
        <v>2.3782046689036</v>
      </c>
      <c r="D31" s="36" t="n">
        <f aca="false">(C31-C32)/C32</f>
        <v>0.0526315789473683</v>
      </c>
      <c r="E31" s="5"/>
      <c r="G31" s="37" t="n">
        <f aca="false">G30/(1+$J$22)</f>
        <v>38.0541553043276</v>
      </c>
      <c r="H31" s="0" t="n">
        <v>3.3574</v>
      </c>
      <c r="I31" s="0" t="n">
        <f aca="false">H31/$H$3</f>
        <v>0.725094711456262</v>
      </c>
      <c r="J31" s="38" t="n">
        <f aca="false">(H31-H32)/H32</f>
        <v>0.0207345251124894</v>
      </c>
    </row>
    <row r="32" customFormat="false" ht="12.85" hidden="false" customHeight="false" outlineLevel="0" collapsed="false">
      <c r="B32" s="5" t="n">
        <v>1985</v>
      </c>
      <c r="C32" s="8" t="n">
        <v>2.25929443545842</v>
      </c>
      <c r="D32" s="36" t="n">
        <f aca="false">(C32-C33)/C33</f>
        <v>0.0677233429394784</v>
      </c>
      <c r="E32" s="5"/>
      <c r="G32" s="37" t="n">
        <f aca="false">G31/(1+$J$22)</f>
        <v>37.0346308040133</v>
      </c>
      <c r="H32" s="0" t="n">
        <v>3.2892</v>
      </c>
      <c r="I32" s="0" t="n">
        <f aca="false">H32/$H$3</f>
        <v>0.710365617716667</v>
      </c>
      <c r="J32" s="38" t="n">
        <f aca="false">(H32-H33)/H33</f>
        <v>0.0431638704766737</v>
      </c>
    </row>
    <row r="33" customFormat="false" ht="12.85" hidden="false" customHeight="false" outlineLevel="0" collapsed="false">
      <c r="B33" s="5" t="n">
        <v>1984</v>
      </c>
      <c r="C33" s="8" t="n">
        <v>2.11599235925526</v>
      </c>
      <c r="D33" s="36" t="n">
        <f aca="false">(C33-C34)/C34</f>
        <v>0.061973986228007</v>
      </c>
      <c r="E33" s="5"/>
      <c r="G33" s="37" t="n">
        <f aca="false">G32/(1+$J$22)</f>
        <v>36.0424208032175</v>
      </c>
      <c r="H33" s="0" t="n">
        <v>3.1531</v>
      </c>
      <c r="I33" s="0" t="n">
        <f aca="false">H33/$H$3</f>
        <v>0.680972220972401</v>
      </c>
      <c r="J33" s="38" t="n">
        <f aca="false">(H33-H34)/H34</f>
        <v>0.0898689986519651</v>
      </c>
    </row>
    <row r="34" customFormat="false" ht="12.85" hidden="false" customHeight="false" outlineLevel="0" collapsed="false">
      <c r="B34" s="5" t="n">
        <v>1983</v>
      </c>
      <c r="C34" s="8" t="n">
        <v>1.99250865529295</v>
      </c>
      <c r="D34" s="36" t="n">
        <f aca="false">(C34-C35)/C35</f>
        <v>0.109507640067912</v>
      </c>
      <c r="E34" s="5"/>
      <c r="G34" s="37" t="n">
        <f aca="false">G33/(1+$J$22)</f>
        <v>35.0767935079681</v>
      </c>
      <c r="H34" s="0" t="n">
        <v>2.8931</v>
      </c>
      <c r="I34" s="0" t="n">
        <f aca="false">H34/$H$3</f>
        <v>0.624820250704149</v>
      </c>
      <c r="J34" s="38" t="n">
        <f aca="false">(H34-H35)/H35</f>
        <v>0.0909125188536953</v>
      </c>
    </row>
    <row r="35" customFormat="false" ht="12.85" hidden="false" customHeight="false" outlineLevel="0" collapsed="false">
      <c r="B35" s="5" t="n">
        <v>1982</v>
      </c>
      <c r="C35" s="8" t="n">
        <v>1.79584942305669</v>
      </c>
      <c r="D35" s="36" t="n">
        <f aca="false">(C35-C36)/C36</f>
        <v>0.111320754716979</v>
      </c>
      <c r="E35" s="5"/>
      <c r="G35" s="37" t="n">
        <f aca="false">G34/(1+$J$22)</f>
        <v>34.1370367300855</v>
      </c>
      <c r="H35" s="0" t="n">
        <v>2.652</v>
      </c>
      <c r="I35" s="0" t="n">
        <f aca="false">H35/$H$3</f>
        <v>0.572750096736167</v>
      </c>
      <c r="J35" s="38" t="n">
        <f aca="false">(H35-H36)/H36</f>
        <v>0.125493358231125</v>
      </c>
    </row>
    <row r="36" customFormat="false" ht="12.85" hidden="false" customHeight="false" outlineLevel="0" collapsed="false">
      <c r="B36" s="5" t="n">
        <v>1981</v>
      </c>
      <c r="C36" s="8" t="n">
        <v>1.61595958271655</v>
      </c>
      <c r="D36" s="36" t="n">
        <f aca="false">(C36-C37)/C37</f>
        <v>0.125265392781313</v>
      </c>
      <c r="E36" s="5"/>
      <c r="G36" s="37" t="n">
        <f aca="false">G35/(1+$J$22)</f>
        <v>33.2224573619161</v>
      </c>
      <c r="H36" s="0" t="n">
        <v>2.3563</v>
      </c>
      <c r="I36" s="0" t="n">
        <f aca="false">H36/$H$3</f>
        <v>0.508888029011851</v>
      </c>
      <c r="J36" s="38" t="n">
        <f aca="false">(H36-H37)/H37</f>
        <v>0.139520263081536</v>
      </c>
    </row>
    <row r="37" customFormat="false" ht="12.85" hidden="false" customHeight="false" outlineLevel="0" collapsed="false">
      <c r="B37" s="5" t="n">
        <v>1980</v>
      </c>
      <c r="C37" s="8" t="n">
        <v>1.43606974237641</v>
      </c>
      <c r="D37" s="36" t="n">
        <f aca="false">(C37-C38)/C38</f>
        <v>0.136308805790114</v>
      </c>
      <c r="E37" s="5"/>
      <c r="G37" s="37" t="n">
        <f aca="false">G36/(1+$J$22)</f>
        <v>32.3323808651381</v>
      </c>
      <c r="H37" s="0" t="n">
        <v>2.0678</v>
      </c>
      <c r="I37" s="0" t="n">
        <f aca="false">H37/$H$3</f>
        <v>0.446580938925734</v>
      </c>
      <c r="J37" s="38" t="n">
        <f aca="false">(H37-H38)/H38</f>
        <v>0.143884494108536</v>
      </c>
    </row>
    <row r="38" customFormat="false" ht="12.85" hidden="false" customHeight="false" outlineLevel="0" collapsed="false">
      <c r="B38" s="5" t="n">
        <v>1979</v>
      </c>
      <c r="C38" s="8" t="n">
        <v>1.26380235289813</v>
      </c>
      <c r="D38" s="36" t="n">
        <f aca="false">(C38-C39)/C39</f>
        <v>0.117250673854441</v>
      </c>
      <c r="E38" s="5"/>
      <c r="G38" s="37" t="n">
        <f aca="false">G37/(1+$J$22)</f>
        <v>31.4661507732628</v>
      </c>
      <c r="H38" s="0" t="n">
        <v>1.8077</v>
      </c>
      <c r="I38" s="0" t="n">
        <f aca="false">H38/$H$3</f>
        <v>0.39040737174584</v>
      </c>
      <c r="J38" s="38" t="n">
        <f aca="false">(H38-H39)/H39</f>
        <v>0.108066691185485</v>
      </c>
    </row>
    <row r="39" customFormat="false" ht="12.85" hidden="false" customHeight="false" outlineLevel="0" collapsed="false">
      <c r="B39" s="5" t="n">
        <v>1978</v>
      </c>
      <c r="C39" s="8" t="n">
        <v>1.13117170790159</v>
      </c>
      <c r="D39" s="36" t="n">
        <f aca="false">(C39-C40)/C40</f>
        <v>0.100890207715134</v>
      </c>
      <c r="E39" s="5"/>
      <c r="G39" s="37" t="n">
        <f aca="false">G38/(1+$J$22)</f>
        <v>30.6231282074649</v>
      </c>
      <c r="H39" s="0" t="n">
        <v>1.6314</v>
      </c>
      <c r="I39" s="0" t="n">
        <f aca="false">H39/$H$3</f>
        <v>0.352332016521637</v>
      </c>
      <c r="J39" s="38" t="n">
        <f aca="false">(H39-H40)/H40</f>
        <v>0.104386677497969</v>
      </c>
    </row>
    <row r="40" customFormat="false" ht="12.85" hidden="false" customHeight="false" outlineLevel="0" collapsed="false">
      <c r="B40" s="5" t="n">
        <v>1977</v>
      </c>
      <c r="C40" s="8" t="n">
        <v>1.02750637618015</v>
      </c>
      <c r="D40" s="36" t="n">
        <f aca="false">(C40-C41)/C41</f>
        <v>0.101307189542487</v>
      </c>
      <c r="E40" s="5"/>
      <c r="G40" s="37" t="n">
        <f aca="false">G39/(1+$J$22)</f>
        <v>29.8026914053839</v>
      </c>
      <c r="H40" s="0" t="n">
        <v>1.4772</v>
      </c>
      <c r="I40" s="0" t="n">
        <f aca="false">H40/$H$3</f>
        <v>0.319029578770236</v>
      </c>
      <c r="J40" s="38" t="n">
        <f aca="false">(H40-H41)/H41</f>
        <v>0.0975555390445055</v>
      </c>
    </row>
    <row r="41" customFormat="false" ht="12.85" hidden="false" customHeight="false" outlineLevel="0" collapsed="false">
      <c r="B41" s="5" t="n">
        <v>1976</v>
      </c>
      <c r="C41" s="8" t="n">
        <v>0.932987985492952</v>
      </c>
      <c r="D41" s="36" t="n">
        <f aca="false">(C41-C42)/C42</f>
        <v>0.104693140794224</v>
      </c>
      <c r="E41" s="5"/>
      <c r="G41" s="37" t="n">
        <f aca="false">G40/(1+$J$22)</f>
        <v>29.00423526255</v>
      </c>
      <c r="H41" s="0" t="n">
        <v>1.3459</v>
      </c>
      <c r="I41" s="0" t="n">
        <f aca="false">H41/$H$3</f>
        <v>0.290672833784769</v>
      </c>
      <c r="J41" s="38" t="n">
        <f aca="false">(H41-H42)/H42</f>
        <v>0.108649093904448</v>
      </c>
    </row>
    <row r="42" customFormat="false" ht="12.85" hidden="false" customHeight="false" outlineLevel="0" collapsed="false">
      <c r="B42" s="5" t="n">
        <v>1975</v>
      </c>
      <c r="C42" s="8" t="n">
        <v>0.844567555495254</v>
      </c>
      <c r="D42" s="36" t="n">
        <f aca="false">(C42-C43)/C43</f>
        <v>0.151767151767152</v>
      </c>
      <c r="E42" s="5"/>
      <c r="G42" s="37" t="n">
        <f aca="false">G41/(1+$J$22)</f>
        <v>28.2271708860957</v>
      </c>
      <c r="H42" s="0" t="n">
        <v>1.214</v>
      </c>
      <c r="I42" s="0" t="n">
        <f aca="false">H42/$H$3</f>
        <v>0.262186507329452</v>
      </c>
      <c r="J42" s="38" t="n">
        <f aca="false">(H42-H43)/H43</f>
        <v>0.132251445625816</v>
      </c>
    </row>
    <row r="43" customFormat="false" ht="12.85" hidden="false" customHeight="false" outlineLevel="0" collapsed="false">
      <c r="B43" s="5" t="n">
        <v>1974</v>
      </c>
      <c r="C43" s="8" t="n">
        <v>0.733279772911944</v>
      </c>
      <c r="D43" s="36" t="n">
        <f aca="false">(C43-C44)/C44</f>
        <v>0.131764705882353</v>
      </c>
      <c r="E43" s="5"/>
      <c r="G43" s="37" t="n">
        <f aca="false">G42/(1+$J$22)</f>
        <v>27.4709251604243</v>
      </c>
      <c r="H43" s="0" t="n">
        <v>1.0722</v>
      </c>
      <c r="I43" s="0" t="n">
        <f aca="false">H43/$H$3</f>
        <v>0.231562086621613</v>
      </c>
      <c r="J43" s="38" t="n">
        <f aca="false">(H43-H44)/H44</f>
        <v>0.138700084961767</v>
      </c>
    </row>
    <row r="44" customFormat="false" ht="12.85" hidden="false" customHeight="false" outlineLevel="0" collapsed="false">
      <c r="B44" s="5" t="n">
        <v>1973</v>
      </c>
      <c r="C44" s="5" t="n">
        <f aca="false">4.25/6.55957</f>
        <v>0.647908323258994</v>
      </c>
      <c r="D44" s="36" t="n">
        <v>0.0945</v>
      </c>
      <c r="E44" s="5"/>
      <c r="G44" s="37" t="n">
        <f aca="false">G43/(1+$J$22)</f>
        <v>26.7349403245142</v>
      </c>
      <c r="H44" s="0" t="n">
        <v>0.9416</v>
      </c>
      <c r="I44" s="0" t="n">
        <f aca="false">H44/$H$3</f>
        <v>0.203356520017637</v>
      </c>
      <c r="J44" s="38" t="n">
        <f aca="false">(H44-H45)/H45</f>
        <v>0.0927236857374956</v>
      </c>
    </row>
    <row r="45" customFormat="false" ht="12.85" hidden="false" customHeight="false" outlineLevel="0" collapsed="false">
      <c r="B45" s="5" t="n">
        <v>1972</v>
      </c>
      <c r="C45" s="5" t="n">
        <f aca="false">3.88/6.55957</f>
        <v>0.591502186881152</v>
      </c>
      <c r="D45" s="5"/>
      <c r="E45" s="5"/>
      <c r="G45" s="37" t="n">
        <f aca="false">G44/(1+$J$22)</f>
        <v>26.0186735605483</v>
      </c>
      <c r="H45" s="0" t="n">
        <v>0.8617</v>
      </c>
      <c r="I45" s="0" t="n">
        <f aca="false">H45/$H$3</f>
        <v>0.186100587615971</v>
      </c>
      <c r="J45" s="38" t="n">
        <f aca="false">(H45-H46)/H46</f>
        <v>0.0818581293157565</v>
      </c>
    </row>
    <row r="46" customFormat="false" ht="12.85" hidden="false" customHeight="false" outlineLevel="0" collapsed="false">
      <c r="B46" s="5" t="n">
        <v>1971</v>
      </c>
      <c r="C46" s="5"/>
      <c r="D46" s="5"/>
      <c r="E46" s="5"/>
      <c r="G46" s="37"/>
      <c r="H46" s="0" t="n">
        <v>0.7965</v>
      </c>
      <c r="I46" s="0" t="n">
        <f aca="false">H46/$H$3</f>
        <v>0.172019401225625</v>
      </c>
      <c r="J46" s="38" t="n">
        <f aca="false">(H46-H47)/H47</f>
        <v>0.0654093097913322</v>
      </c>
    </row>
    <row r="47" customFormat="false" ht="12.85" hidden="false" customHeight="false" outlineLevel="0" collapsed="false">
      <c r="B47" s="39" t="n">
        <v>1970</v>
      </c>
      <c r="C47" s="39"/>
      <c r="D47" s="39"/>
      <c r="E47" s="39"/>
      <c r="G47" s="40"/>
      <c r="H47" s="41" t="n">
        <v>0.7476</v>
      </c>
      <c r="I47" s="41" t="n">
        <f aca="false">H47/$H$3</f>
        <v>0.161458511432865</v>
      </c>
      <c r="J47" s="42"/>
    </row>
  </sheetData>
  <sheetProtection sheet="true" password="9cd6" objects="true" scenarios="true"/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J55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69" activeCellId="0" sqref="E69"/>
    </sheetView>
  </sheetViews>
  <sheetFormatPr defaultRowHeight="12.85"/>
  <cols>
    <col collapsed="false" hidden="false" max="1" min="1" style="0" width="11.5204081632653"/>
    <col collapsed="false" hidden="false" max="2" min="2" style="0" width="25.8112244897959"/>
    <col collapsed="false" hidden="false" max="3" min="3" style="0" width="18.0816326530612"/>
    <col collapsed="false" hidden="false" max="4" min="4" style="0" width="15.3979591836735"/>
    <col collapsed="false" hidden="false" max="5" min="5" style="0" width="16.6683673469388"/>
    <col collapsed="false" hidden="false" max="6" min="6" style="0" width="10.4642857142857"/>
    <col collapsed="false" hidden="false" max="7" min="7" style="0" width="16.219387755102"/>
    <col collapsed="false" hidden="false" max="8" min="8" style="0" width="20.3010204081633"/>
    <col collapsed="false" hidden="false" max="9" min="9" style="0" width="19.4591836734694"/>
    <col collapsed="false" hidden="false" max="1025" min="10" style="0" width="11.5204081632653"/>
  </cols>
  <sheetData>
    <row r="2" customFormat="false" ht="13.4" hidden="false" customHeight="false" outlineLevel="0" collapsed="false">
      <c r="B2" s="2" t="s">
        <v>47</v>
      </c>
      <c r="C2" s="2" t="s">
        <v>3</v>
      </c>
      <c r="D2" s="43" t="s">
        <v>48</v>
      </c>
      <c r="E2" s="2" t="s">
        <v>5</v>
      </c>
      <c r="F2" s="2" t="s">
        <v>6</v>
      </c>
      <c r="G2" s="2" t="s">
        <v>49</v>
      </c>
      <c r="H2" s="2" t="s">
        <v>50</v>
      </c>
      <c r="I2" s="2" t="s">
        <v>51</v>
      </c>
      <c r="J2" s="2" t="s">
        <v>10</v>
      </c>
    </row>
    <row r="3" customFormat="false" ht="12.85" hidden="false" customHeight="false" outlineLevel="0" collapsed="false">
      <c r="B3" s="5" t="n">
        <v>0</v>
      </c>
      <c r="C3" s="2" t="s">
        <v>52</v>
      </c>
      <c r="D3" s="44" t="n">
        <f aca="false">MAX('Grilles et calculs individuels'!D4*'données complémentaires'!$I3-'plafond sécu et CNAV'!$F3, 0)*'données complémentaires'!$E$3/'données complémentaires'!$C3</f>
        <v>58.114828148846</v>
      </c>
      <c r="E3" s="44" t="n">
        <f aca="false">MAX('Grilles et calculs individuels'!E4*'données complémentaires'!$I3-'plafond sécu et CNAV'!$F3, 0)*'données complémentaires'!$E$3/'données complémentaires'!$C3</f>
        <v>17.2871986434291</v>
      </c>
      <c r="F3" s="44" t="n">
        <f aca="false">MAX('Grilles et calculs individuels'!F4*'données complémentaires'!$I3-'plafond sécu et CNAV'!$F3, 0)*'données complémentaires'!$E$3/'données complémentaires'!$C3</f>
        <v>0</v>
      </c>
      <c r="G3" s="2" t="s">
        <v>52</v>
      </c>
      <c r="H3" s="2" t="s">
        <v>52</v>
      </c>
      <c r="I3" s="2" t="s">
        <v>52</v>
      </c>
      <c r="J3" s="44" t="n">
        <f aca="false">MAX('Grilles et calculs individuels'!J4*'données complémentaires'!$I3-'plafond sécu et CNAV'!$F3, 0)*'données complémentaires'!$E$3/'données complémentaires'!$C3</f>
        <v>0</v>
      </c>
    </row>
    <row r="4" customFormat="false" ht="12.85" hidden="false" customHeight="false" outlineLevel="0" collapsed="false">
      <c r="B4" s="5" t="n">
        <v>1</v>
      </c>
      <c r="C4" s="2" t="s">
        <v>52</v>
      </c>
      <c r="D4" s="44" t="n">
        <f aca="false">MAX('Grilles et calculs individuels'!D5*'données complémentaires'!$I4-'plafond sécu et CNAV'!$F4, 0)*'données complémentaires'!$E$3/'données complémentaires'!$C4</f>
        <v>59.2973192468777</v>
      </c>
      <c r="E4" s="44" t="n">
        <f aca="false">MAX('Grilles et calculs individuels'!E5*'données complémentaires'!$I4-'plafond sécu et CNAV'!$F4, 0)*'données complémentaires'!$E$3/'données complémentaires'!$C4</f>
        <v>18.4165428064747</v>
      </c>
      <c r="F4" s="44" t="n">
        <f aca="false">MAX('Grilles et calculs individuels'!F5*'données complémentaires'!$I4-'plafond sécu et CNAV'!$F4, 0)*'données complémentaires'!$E$3/'données complémentaires'!$C4</f>
        <v>0</v>
      </c>
      <c r="G4" s="2" t="s">
        <v>52</v>
      </c>
      <c r="H4" s="2" t="s">
        <v>52</v>
      </c>
      <c r="I4" s="2" t="s">
        <v>52</v>
      </c>
      <c r="J4" s="44" t="n">
        <f aca="false">MAX('Grilles et calculs individuels'!J5*'données complémentaires'!$I4-'plafond sécu et CNAV'!$F4, 0)*'données complémentaires'!$E$3/'données complémentaires'!$C4</f>
        <v>0</v>
      </c>
    </row>
    <row r="5" customFormat="false" ht="12.85" hidden="false" customHeight="false" outlineLevel="0" collapsed="false">
      <c r="B5" s="5" t="n">
        <v>2</v>
      </c>
      <c r="C5" s="2" t="s">
        <v>52</v>
      </c>
      <c r="D5" s="44" t="n">
        <f aca="false">MAX('Grilles et calculs individuels'!D6*'données complémentaires'!$I5-'plafond sécu et CNAV'!$F5, 0)*'données complémentaires'!$E$3/'données complémentaires'!$C5</f>
        <v>61.2876974232989</v>
      </c>
      <c r="E5" s="44" t="n">
        <f aca="false">MAX('Grilles et calculs individuels'!E6*'données complémentaires'!$I5-'plafond sécu et CNAV'!$F5, 0)*'données complémentaires'!$E$3/'données complémentaires'!$C5</f>
        <v>20.0199826315489</v>
      </c>
      <c r="F5" s="44" t="n">
        <f aca="false">MAX('Grilles et calculs individuels'!F6*'données complémentaires'!$I5-'plafond sécu et CNAV'!$F5, 0)*'données complémentaires'!$E$3/'données complémentaires'!$C5</f>
        <v>0.408730160543907</v>
      </c>
      <c r="G5" s="2" t="s">
        <v>52</v>
      </c>
      <c r="H5" s="2" t="s">
        <v>52</v>
      </c>
      <c r="I5" s="2" t="s">
        <v>52</v>
      </c>
      <c r="J5" s="44" t="n">
        <f aca="false">MAX('Grilles et calculs individuels'!J6*'données complémentaires'!$I5-'plafond sécu et CNAV'!$F5, 0)*'données complémentaires'!$E$3/'données complémentaires'!$C5</f>
        <v>0.408730160543907</v>
      </c>
    </row>
    <row r="6" customFormat="false" ht="12.85" hidden="false" customHeight="false" outlineLevel="0" collapsed="false">
      <c r="B6" s="5" t="n">
        <v>3</v>
      </c>
      <c r="C6" s="2" t="s">
        <v>52</v>
      </c>
      <c r="D6" s="44" t="n">
        <f aca="false">MAX('Grilles et calculs individuels'!D7*'données complémentaires'!$I6-'plafond sécu et CNAV'!$F6, 0)*'données complémentaires'!$E$3/'données complémentaires'!$C6</f>
        <v>64.9244402383456</v>
      </c>
      <c r="E6" s="44" t="n">
        <f aca="false">MAX('Grilles et calculs individuels'!E7*'données complémentaires'!$I6-'plafond sécu et CNAV'!$F6, 0)*'données complémentaires'!$E$3/'données complémentaires'!$C6</f>
        <v>22.7285755345251</v>
      </c>
      <c r="F6" s="44" t="n">
        <f aca="false">MAX('Grilles et calculs individuels'!F7*'données complémentaires'!$I6-'plafond sécu et CNAV'!$F6, 0)*'données complémentaires'!$E$3/'données complémentaires'!$C6</f>
        <v>2.67624745881528</v>
      </c>
      <c r="G6" s="2" t="s">
        <v>52</v>
      </c>
      <c r="H6" s="2" t="s">
        <v>52</v>
      </c>
      <c r="I6" s="2" t="s">
        <v>52</v>
      </c>
      <c r="J6" s="44" t="n">
        <f aca="false">MAX('Grilles et calculs individuels'!J7*'données complémentaires'!$I6-'plafond sécu et CNAV'!$F6, 0)*'données complémentaires'!$E$3/'données complémentaires'!$C6</f>
        <v>2.67624745881528</v>
      </c>
    </row>
    <row r="7" customFormat="false" ht="12.85" hidden="false" customHeight="false" outlineLevel="0" collapsed="false">
      <c r="B7" s="5" t="n">
        <v>4</v>
      </c>
      <c r="C7" s="2" t="s">
        <v>52</v>
      </c>
      <c r="D7" s="44" t="n">
        <f aca="false">MAX('Grilles et calculs individuels'!D8*'données complémentaires'!$I7-'plafond sécu et CNAV'!$F7, 0)*'données complémentaires'!$E$3/'données complémentaires'!$C7</f>
        <v>68.0084798503453</v>
      </c>
      <c r="E7" s="44" t="n">
        <f aca="false">MAX('Grilles et calculs individuels'!E8*'données complémentaires'!$I7-'plafond sécu et CNAV'!$F7, 0)*'données complémentaires'!$E$3/'données complémentaires'!$C7</f>
        <v>24.8847075165675</v>
      </c>
      <c r="F7" s="44" t="n">
        <f aca="false">MAX('Grilles et calculs individuels'!F8*'données complémentaires'!$I7-'plafond sécu et CNAV'!$F7, 0)*'données complémentaires'!$E$3/'données complémentaires'!$C7</f>
        <v>4.39141897351191</v>
      </c>
      <c r="G7" s="2" t="s">
        <v>52</v>
      </c>
      <c r="H7" s="2" t="s">
        <v>52</v>
      </c>
      <c r="I7" s="2" t="s">
        <v>52</v>
      </c>
      <c r="J7" s="44" t="n">
        <f aca="false">MAX('Grilles et calculs individuels'!J8*'données complémentaires'!$I7-'plafond sécu et CNAV'!$F7, 0)*'données complémentaires'!$E$3/'données complémentaires'!$C7</f>
        <v>4.39141897351191</v>
      </c>
    </row>
    <row r="8" customFormat="false" ht="12.85" hidden="false" customHeight="false" outlineLevel="0" collapsed="false">
      <c r="B8" s="5" t="n">
        <v>5</v>
      </c>
      <c r="C8" s="2" t="s">
        <v>52</v>
      </c>
      <c r="D8" s="44" t="n">
        <f aca="false">MAX('Grilles et calculs individuels'!D9*'données complémentaires'!$I8-'plafond sécu et CNAV'!$F8, 0)*'données complémentaires'!$E$3/'données complémentaires'!$C8</f>
        <v>68.4291928541176</v>
      </c>
      <c r="E8" s="44" t="n">
        <f aca="false">MAX('Grilles et calculs individuels'!E9*'données complémentaires'!$I8-'plafond sécu et CNAV'!$F8, 0)*'données complémentaires'!$E$3/'données complémentaires'!$C8</f>
        <v>25.092029841618</v>
      </c>
      <c r="F8" s="44" t="n">
        <f aca="false">MAX('Grilles et calculs individuels'!F9*'données complémentaires'!$I8-'plafond sécu et CNAV'!$F8, 0)*'données complémentaires'!$E$3/'données complémentaires'!$C8</f>
        <v>4.49733373343577</v>
      </c>
      <c r="G8" s="2" t="s">
        <v>52</v>
      </c>
      <c r="H8" s="2" t="s">
        <v>52</v>
      </c>
      <c r="I8" s="2" t="s">
        <v>52</v>
      </c>
      <c r="J8" s="44" t="n">
        <f aca="false">MAX('Grilles et calculs individuels'!J9*'données complémentaires'!$I8-'plafond sécu et CNAV'!$F8, 0)*'données complémentaires'!$E$3/'données complémentaires'!$C8</f>
        <v>4.49733373343577</v>
      </c>
    </row>
    <row r="9" customFormat="false" ht="12.85" hidden="false" customHeight="false" outlineLevel="0" collapsed="false">
      <c r="B9" s="5" t="n">
        <v>6</v>
      </c>
      <c r="C9" s="2" t="s">
        <v>52</v>
      </c>
      <c r="D9" s="44" t="n">
        <f aca="false">MAX('Grilles et calculs individuels'!D10*'données complémentaires'!$I9-'plafond sécu et CNAV'!$F9, 0)*'données complémentaires'!$E$3/'données complémentaires'!$C9</f>
        <v>70.8667347306724</v>
      </c>
      <c r="E9" s="44" t="n">
        <f aca="false">MAX('Grilles et calculs individuels'!E10*'données complémentaires'!$I9-'plafond sécu et CNAV'!$F9, 0)*'données complémentaires'!$E$3/'données complémentaires'!$C9</f>
        <v>27.1038182189874</v>
      </c>
      <c r="F9" s="44" t="n">
        <f aca="false">MAX('Grilles et calculs individuels'!F10*'données complémentaires'!$I9-'plafond sécu et CNAV'!$F9, 0)*'données complémentaires'!$E$3/'données complémentaires'!$C9</f>
        <v>6.30679543957863</v>
      </c>
      <c r="G9" s="2" t="s">
        <v>52</v>
      </c>
      <c r="H9" s="2" t="s">
        <v>52</v>
      </c>
      <c r="I9" s="2" t="s">
        <v>52</v>
      </c>
      <c r="J9" s="44" t="n">
        <f aca="false">MAX('Grilles et calculs individuels'!J10*'données complémentaires'!$I9-'plafond sécu et CNAV'!$F9, 0)*'données complémentaires'!$E$3/'données complémentaires'!$C9</f>
        <v>6.30679543957863</v>
      </c>
    </row>
    <row r="10" customFormat="false" ht="12.85" hidden="false" customHeight="false" outlineLevel="0" collapsed="false">
      <c r="B10" s="5" t="n">
        <v>7</v>
      </c>
      <c r="C10" s="2" t="s">
        <v>52</v>
      </c>
      <c r="D10" s="44" t="n">
        <f aca="false">MAX('Grilles et calculs individuels'!D11*'données complémentaires'!$I10-'plafond sécu et CNAV'!$F10, 0)*'données complémentaires'!$E$3/'données complémentaires'!$C10</f>
        <v>75.0573330854422</v>
      </c>
      <c r="E10" s="44" t="n">
        <f aca="false">MAX('Grilles et calculs individuels'!E11*'données complémentaires'!$I10-'plafond sécu et CNAV'!$F10, 0)*'données complémentaires'!$E$3/'données complémentaires'!$C10</f>
        <v>30.0581244574165</v>
      </c>
      <c r="F10" s="44" t="n">
        <f aca="false">MAX('Grilles et calculs individuels'!F11*'données complémentaires'!$I10-'plafond sécu et CNAV'!$F10, 0)*'données complémentaires'!$E$3/'données complémentaires'!$C10</f>
        <v>8.67359066743165</v>
      </c>
      <c r="G10" s="2" t="s">
        <v>52</v>
      </c>
      <c r="H10" s="2" t="s">
        <v>52</v>
      </c>
      <c r="I10" s="2" t="s">
        <v>52</v>
      </c>
      <c r="J10" s="44" t="n">
        <f aca="false">MAX('Grilles et calculs individuels'!J11*'données complémentaires'!$I10-'plafond sécu et CNAV'!$F10, 0)*'données complémentaires'!$E$3/'données complémentaires'!$C10</f>
        <v>8.67359066743165</v>
      </c>
    </row>
    <row r="11" customFormat="false" ht="12.85" hidden="false" customHeight="false" outlineLevel="0" collapsed="false">
      <c r="B11" s="5" t="n">
        <v>8</v>
      </c>
      <c r="C11" s="2" t="s">
        <v>52</v>
      </c>
      <c r="D11" s="44" t="n">
        <f aca="false">MAX('Grilles et calculs individuels'!D12*'données complémentaires'!$I11-'plafond sécu et CNAV'!$F11, 0)*'données complémentaires'!$E$3/'données complémentaires'!$C11</f>
        <v>79.0824357702713</v>
      </c>
      <c r="E11" s="44" t="n">
        <f aca="false">MAX('Grilles et calculs individuels'!E12*'données complémentaires'!$I11-'plafond sécu et CNAV'!$F11, 0)*'données complémentaires'!$E$3/'données complémentaires'!$C11</f>
        <v>32.8735152496749</v>
      </c>
      <c r="F11" s="44" t="n">
        <f aca="false">MAX('Grilles et calculs individuels'!F12*'données complémentaires'!$I11-'plafond sécu et CNAV'!$F11, 0)*'données complémentaires'!$E$3/'données complémentaires'!$C11</f>
        <v>10.9141019088813</v>
      </c>
      <c r="G11" s="2" t="s">
        <v>52</v>
      </c>
      <c r="H11" s="2" t="s">
        <v>52</v>
      </c>
      <c r="I11" s="2" t="s">
        <v>52</v>
      </c>
      <c r="J11" s="44" t="n">
        <f aca="false">MAX('Grilles et calculs individuels'!J12*'données complémentaires'!$I11-'plafond sécu et CNAV'!$F11, 0)*'données complémentaires'!$E$3/'données complémentaires'!$C11</f>
        <v>10.9141019088813</v>
      </c>
    </row>
    <row r="12" customFormat="false" ht="12.85" hidden="false" customHeight="false" outlineLevel="0" collapsed="false">
      <c r="B12" s="5" t="n">
        <v>9</v>
      </c>
      <c r="C12" s="2" t="s">
        <v>52</v>
      </c>
      <c r="D12" s="44" t="n">
        <f aca="false">MAX('Grilles et calculs individuels'!D13*'données complémentaires'!$I12-'plafond sécu et CNAV'!$F12, 0)*'données complémentaires'!$E$3/'données complémentaires'!$C12</f>
        <v>81.7013977618379</v>
      </c>
      <c r="E12" s="44" t="n">
        <f aca="false">MAX('Grilles et calculs individuels'!E13*'données complémentaires'!$I12-'plafond sécu et CNAV'!$F12, 0)*'données complémentaires'!$E$3/'données complémentaires'!$C12</f>
        <v>34.7209194318559</v>
      </c>
      <c r="F12" s="44" t="n">
        <f aca="false">MAX('Grilles et calculs individuels'!F13*'données complémentaires'!$I12-'plafond sécu et CNAV'!$F12, 0)*'données complémentaires'!$E$3/'données complémentaires'!$C12</f>
        <v>12.3948462197272</v>
      </c>
      <c r="G12" s="2" t="s">
        <v>52</v>
      </c>
      <c r="H12" s="2" t="s">
        <v>52</v>
      </c>
      <c r="I12" s="2" t="s">
        <v>52</v>
      </c>
      <c r="J12" s="44" t="n">
        <f aca="false">MAX('Grilles et calculs individuels'!J13*'données complémentaires'!$I12-'plafond sécu et CNAV'!$F12, 0)*'données complémentaires'!$E$3/'données complémentaires'!$C12</f>
        <v>12.3948462197272</v>
      </c>
    </row>
    <row r="13" customFormat="false" ht="12.85" hidden="false" customHeight="false" outlineLevel="0" collapsed="false">
      <c r="B13" s="5" t="n">
        <v>10</v>
      </c>
      <c r="C13" s="2" t="s">
        <v>52</v>
      </c>
      <c r="D13" s="44" t="n">
        <f aca="false">MAX('Grilles et calculs individuels'!D14*'données complémentaires'!$I13-'plafond sécu et CNAV'!$F13, 0)*'données complémentaires'!$E$3/'données complémentaires'!$C13</f>
        <v>83.5607391756515</v>
      </c>
      <c r="E13" s="44" t="n">
        <f aca="false">MAX('Grilles et calculs individuels'!E14*'données complémentaires'!$I13-'plafond sécu et CNAV'!$F13, 0)*'données complémentaires'!$E$3/'données complémentaires'!$C13</f>
        <v>35.8555669951027</v>
      </c>
      <c r="F13" s="44" t="n">
        <f aca="false">MAX('Grilles et calculs individuels'!F14*'données complémentaires'!$I13-'plafond sécu et CNAV'!$F13, 0)*'données complémentaires'!$E$3/'données complémentaires'!$C13</f>
        <v>13.1851046124234</v>
      </c>
      <c r="G13" s="2" t="s">
        <v>52</v>
      </c>
      <c r="H13" s="2" t="s">
        <v>52</v>
      </c>
      <c r="I13" s="2" t="s">
        <v>52</v>
      </c>
      <c r="J13" s="44" t="n">
        <f aca="false">MAX('Grilles et calculs individuels'!J14*'données complémentaires'!$I13-'plafond sécu et CNAV'!$F13, 0)*'données complémentaires'!$E$3/'données complémentaires'!$C13</f>
        <v>6.78742887920816</v>
      </c>
    </row>
    <row r="14" customFormat="false" ht="12.85" hidden="false" customHeight="false" outlineLevel="0" collapsed="false">
      <c r="B14" s="5" t="n">
        <v>11</v>
      </c>
      <c r="C14" s="2" t="s">
        <v>52</v>
      </c>
      <c r="D14" s="44" t="n">
        <f aca="false">MAX('Grilles et calculs individuels'!D15*'données complémentaires'!$I14-'plafond sécu et CNAV'!$F14, 0)*'données complémentaires'!$E$3/'données complémentaires'!$C14</f>
        <v>82.5438688891357</v>
      </c>
      <c r="E14" s="44" t="n">
        <f aca="false">MAX('Grilles et calculs individuels'!E15*'données complémentaires'!$I14-'plafond sécu et CNAV'!$F14, 0)*'données complémentaires'!$E$3/'données complémentaires'!$C14</f>
        <v>37.5233340913534</v>
      </c>
      <c r="F14" s="44" t="n">
        <f aca="false">MAX('Grilles et calculs individuels'!F15*'données complémentaires'!$I14-'plafond sécu et CNAV'!$F14, 0)*'données complémentaires'!$E$3/'données complémentaires'!$C14</f>
        <v>14.4466523928834</v>
      </c>
      <c r="G14" s="2" t="s">
        <v>52</v>
      </c>
      <c r="H14" s="2" t="s">
        <v>52</v>
      </c>
      <c r="I14" s="2" t="s">
        <v>52</v>
      </c>
      <c r="J14" s="44" t="n">
        <f aca="false">MAX('Grilles et calculs individuels'!J15*'données complémentaires'!$I14-'plafond sécu et CNAV'!$F14, 0)*'données complémentaires'!$E$3/'données complémentaires'!$C14</f>
        <v>7.93434029208425</v>
      </c>
    </row>
    <row r="15" customFormat="false" ht="12.85" hidden="false" customHeight="false" outlineLevel="0" collapsed="false">
      <c r="B15" s="5" t="n">
        <v>12</v>
      </c>
      <c r="C15" s="2" t="s">
        <v>52</v>
      </c>
      <c r="D15" s="44" t="n">
        <f aca="false">MAX('Grilles et calculs individuels'!D16*'données complémentaires'!$I15-'plafond sécu et CNAV'!$F15, 0)*'données complémentaires'!$E$3/'données complémentaires'!$C15</f>
        <v>85.28965475698</v>
      </c>
      <c r="E15" s="44" t="n">
        <f aca="false">MAX('Grilles et calculs individuels'!E16*'données complémentaires'!$I15-'plafond sécu et CNAV'!$F15, 0)*'données complémentaires'!$E$3/'données complémentaires'!$C15</f>
        <v>39.8852965964983</v>
      </c>
      <c r="F15" s="44" t="n">
        <f aca="false">MAX('Grilles et calculs individuels'!F16*'données complémentaires'!$I15-'plafond sécu et CNAV'!$F15, 0)*'données complémentaires'!$E$3/'données complémentaires'!$C15</f>
        <v>16.6118742415871</v>
      </c>
      <c r="G15" s="2" t="s">
        <v>52</v>
      </c>
      <c r="H15" s="2" t="s">
        <v>52</v>
      </c>
      <c r="I15" s="2" t="s">
        <v>52</v>
      </c>
      <c r="J15" s="44" t="n">
        <f aca="false">MAX('Grilles et calculs individuels'!J16*'données complémentaires'!$I15-'plafond sécu et CNAV'!$F15, 0)*'données complémentaires'!$E$3/'données complémentaires'!$C15</f>
        <v>10.0440413092229</v>
      </c>
    </row>
    <row r="16" customFormat="false" ht="12.85" hidden="false" customHeight="false" outlineLevel="0" collapsed="false">
      <c r="B16" s="5" t="n">
        <v>13</v>
      </c>
      <c r="C16" s="2" t="s">
        <v>52</v>
      </c>
      <c r="D16" s="44" t="n">
        <f aca="false">MAX('Grilles et calculs individuels'!D17*'données complémentaires'!$I16-'plafond sécu et CNAV'!$F16, 0)*'données complémentaires'!$E$3/'données complémentaires'!$C16</f>
        <v>86.9483798117261</v>
      </c>
      <c r="E16" s="44" t="n">
        <f aca="false">MAX('Grilles et calculs individuels'!E17*'données complémentaires'!$I16-'plafond sécu et CNAV'!$F16, 0)*'données complémentaires'!$E$3/'données complémentaires'!$C16</f>
        <v>41.4155614864049</v>
      </c>
      <c r="F16" s="44" t="n">
        <f aca="false">MAX('Grilles et calculs individuels'!F17*'données complémentaires'!$I16-'plafond sécu et CNAV'!$F16, 0)*'données complémentaires'!$E$3/'données complémentaires'!$C16</f>
        <v>18.0762928604921</v>
      </c>
      <c r="G16" s="2" t="s">
        <v>52</v>
      </c>
      <c r="H16" s="2" t="s">
        <v>52</v>
      </c>
      <c r="I16" s="2" t="s">
        <v>52</v>
      </c>
      <c r="J16" s="44" t="n">
        <f aca="false">MAX('Grilles et calculs individuels'!J17*'données complémentaires'!$I16-'plafond sécu et CNAV'!$F16, 0)*'données complémentaires'!$E$3/'données complémentaires'!$C16</f>
        <v>11.4898779035093</v>
      </c>
    </row>
    <row r="17" customFormat="false" ht="12.85" hidden="false" customHeight="false" outlineLevel="0" collapsed="false">
      <c r="B17" s="5" t="n">
        <v>14</v>
      </c>
      <c r="C17" s="2" t="s">
        <v>52</v>
      </c>
      <c r="D17" s="44" t="n">
        <f aca="false">MAX('Grilles et calculs individuels'!D18*'données complémentaires'!$I17-'plafond sécu et CNAV'!$F17, 0)*'données complémentaires'!$E$3/'données complémentaires'!$C17</f>
        <v>79.5980454759813</v>
      </c>
      <c r="E17" s="44" t="n">
        <f aca="false">MAX('Grilles et calculs individuels'!E18*'données complémentaires'!$I17-'plafond sécu et CNAV'!$F17, 0)*'données complémentaires'!$E$3/'données complémentaires'!$C17</f>
        <v>41.6295117921814</v>
      </c>
      <c r="F17" s="44" t="n">
        <f aca="false">MAX('Grilles et calculs individuels'!F18*'données complémentaires'!$I17-'plafond sécu et CNAV'!$F17, 0)*'données complémentaires'!$E$3/'données complémentaires'!$C17</f>
        <v>18.275257118285</v>
      </c>
      <c r="G17" s="2" t="s">
        <v>52</v>
      </c>
      <c r="H17" s="2" t="s">
        <v>52</v>
      </c>
      <c r="I17" s="2" t="s">
        <v>52</v>
      </c>
      <c r="J17" s="44" t="n">
        <f aca="false">MAX('Grilles et calculs individuels'!J18*'données complémentaires'!$I17-'plafond sécu et CNAV'!$F17, 0)*'données complémentaires'!$E$3/'données complémentaires'!$C17</f>
        <v>11.6846130514631</v>
      </c>
    </row>
    <row r="18" customFormat="false" ht="12.85" hidden="false" customHeight="false" outlineLevel="0" collapsed="false">
      <c r="B18" s="5" t="n">
        <v>15</v>
      </c>
      <c r="C18" s="2" t="s">
        <v>52</v>
      </c>
      <c r="D18" s="44" t="n">
        <f aca="false">MAX('Grilles et calculs individuels'!D19*'données complémentaires'!$I18-'plafond sécu et CNAV'!$F18, 0)*'données complémentaires'!$E$3/'données complémentaires'!$C18</f>
        <v>85.7532793421614</v>
      </c>
      <c r="E18" s="44" t="n">
        <f aca="false">MAX('Grilles et calculs individuels'!E19*'données complémentaires'!$I18-'plafond sécu et CNAV'!$F18, 0)*'données complémentaires'!$E$3/'données complémentaires'!$C18</f>
        <v>45.3159993100703</v>
      </c>
      <c r="F18" s="44" t="n">
        <f aca="false">MAX('Grilles et calculs individuels'!F19*'données complémentaires'!$I18-'plafond sécu et CNAV'!$F18, 0)*'données complémentaires'!$E$3/'données complémentaires'!$C18</f>
        <v>20.4432311369853</v>
      </c>
      <c r="G18" s="2" t="s">
        <v>52</v>
      </c>
      <c r="H18" s="2" t="s">
        <v>52</v>
      </c>
      <c r="I18" s="2" t="s">
        <v>52</v>
      </c>
      <c r="J18" s="44" t="n">
        <f aca="false">MAX('Grilles et calculs individuels'!J19*'données complémentaires'!$I18-'plafond sécu et CNAV'!$F18, 0)*'données complémentaires'!$E$3/'données complémentaires'!$C18</f>
        <v>6.55746800036956</v>
      </c>
    </row>
    <row r="19" customFormat="false" ht="12.85" hidden="false" customHeight="false" outlineLevel="0" collapsed="false">
      <c r="B19" s="5" t="n">
        <v>16</v>
      </c>
      <c r="C19" s="2" t="s">
        <v>52</v>
      </c>
      <c r="D19" s="44" t="n">
        <f aca="false">MAX('Grilles et calculs individuels'!D20*'données complémentaires'!$I19-'plafond sécu et CNAV'!$F19, 0)*'données complémentaires'!$E$3/'données complémentaires'!$C19</f>
        <v>78.6161898344273</v>
      </c>
      <c r="E19" s="44" t="n">
        <f aca="false">MAX('Grilles et calculs individuels'!E20*'données complémentaires'!$I19-'plafond sécu et CNAV'!$F19, 0)*'données complémentaires'!$E$3/'données complémentaires'!$C19</f>
        <v>42.9924697262855</v>
      </c>
      <c r="F19" s="44" t="n">
        <f aca="false">MAX('Grilles et calculs individuels'!F20*'données complémentaires'!$I19-'plafond sécu et CNAV'!$F19, 0)*'données complémentaires'!$E$3/'données complémentaires'!$C19</f>
        <v>15.4282903565813</v>
      </c>
      <c r="G19" s="2" t="s">
        <v>52</v>
      </c>
      <c r="H19" s="2" t="s">
        <v>52</v>
      </c>
      <c r="I19" s="2" t="s">
        <v>52</v>
      </c>
      <c r="J19" s="44" t="n">
        <f aca="false">MAX('Grilles et calculs individuels'!J20*'données complémentaires'!$I19-'plafond sécu et CNAV'!$F19, 0)*'données complémentaires'!$E$3/'données complémentaires'!$C19</f>
        <v>8.17466887906036</v>
      </c>
    </row>
    <row r="20" customFormat="false" ht="12.85" hidden="false" customHeight="false" outlineLevel="0" collapsed="false">
      <c r="B20" s="5" t="n">
        <v>17</v>
      </c>
      <c r="C20" s="2" t="s">
        <v>52</v>
      </c>
      <c r="D20" s="44" t="n">
        <f aca="false">MAX('Grilles et calculs individuels'!D21*'données complémentaires'!$I20-'plafond sécu et CNAV'!$F20, 0)*'données complémentaires'!$E$3/'données complémentaires'!$C20</f>
        <v>82.1556358312587</v>
      </c>
      <c r="E20" s="44" t="n">
        <f aca="false">MAX('Grilles et calculs individuels'!E21*'données complémentaires'!$I20-'plafond sécu et CNAV'!$F20, 0)*'données complémentaires'!$E$3/'données complémentaires'!$C20</f>
        <v>45.5607417236137</v>
      </c>
      <c r="F20" s="44" t="n">
        <f aca="false">MAX('Grilles et calculs individuels'!F21*'données complémentaires'!$I20-'plafond sécu et CNAV'!$F20, 0)*'données complémentaires'!$E$3/'données complémentaires'!$C20</f>
        <v>17.2451075861247</v>
      </c>
      <c r="G20" s="2" t="s">
        <v>52</v>
      </c>
      <c r="H20" s="2" t="s">
        <v>52</v>
      </c>
      <c r="I20" s="2" t="s">
        <v>52</v>
      </c>
      <c r="J20" s="44" t="n">
        <f aca="false">MAX('Grilles et calculs individuels'!J21*'données complémentaires'!$I20-'plafond sécu et CNAV'!$F20, 0)*'données complémentaires'!$E$3/'données complémentaires'!$C20</f>
        <v>9.79373785098716</v>
      </c>
    </row>
    <row r="21" customFormat="false" ht="12.85" hidden="false" customHeight="false" outlineLevel="0" collapsed="false">
      <c r="B21" s="5" t="n">
        <v>18</v>
      </c>
      <c r="C21" s="2" t="s">
        <v>52</v>
      </c>
      <c r="D21" s="44" t="n">
        <f aca="false">MAX('Grilles et calculs individuels'!D22*'données complémentaires'!$I21-'plafond sécu et CNAV'!$F21, 0)*'données complémentaires'!$E$3/'données complémentaires'!$C21</f>
        <v>96.6843340592039</v>
      </c>
      <c r="E21" s="44" t="n">
        <f aca="false">MAX('Grilles et calculs individuels'!E22*'données complémentaires'!$I21-'plafond sécu et CNAV'!$F21, 0)*'données complémentaires'!$E$3/'données complémentaires'!$C21</f>
        <v>49.0384053489828</v>
      </c>
      <c r="F21" s="44" t="n">
        <f aca="false">MAX('Grilles et calculs individuels'!F22*'données complémentaires'!$I21-'plafond sécu et CNAV'!$F21, 0)*'données complémentaires'!$E$3/'données complémentaires'!$C21</f>
        <v>19.4112910626792</v>
      </c>
      <c r="G21" s="2" t="s">
        <v>52</v>
      </c>
      <c r="H21" s="2" t="s">
        <v>52</v>
      </c>
      <c r="I21" s="2" t="s">
        <v>52</v>
      </c>
      <c r="J21" s="44" t="n">
        <f aca="false">MAX('Grilles et calculs individuels'!J22*'données complémentaires'!$I21-'plafond sécu et CNAV'!$F21, 0)*'données complémentaires'!$E$3/'données complémentaires'!$C21</f>
        <v>11.6148002032306</v>
      </c>
    </row>
    <row r="22" customFormat="false" ht="12.85" hidden="false" customHeight="false" outlineLevel="0" collapsed="false">
      <c r="B22" s="5" t="n">
        <v>19</v>
      </c>
      <c r="C22" s="2" t="s">
        <v>52</v>
      </c>
      <c r="D22" s="44" t="n">
        <f aca="false">MAX('Grilles et calculs individuels'!D23*'données complémentaires'!$I22-'plafond sécu et CNAV'!$F22, 0)*'données complémentaires'!$E$3/'données complémentaires'!$C22</f>
        <v>102.905144410078</v>
      </c>
      <c r="E22" s="44" t="n">
        <f aca="false">MAX('Grilles et calculs individuels'!E23*'données complémentaires'!$I22-'plafond sécu et CNAV'!$F22, 0)*'données complémentaires'!$E$3/'données complémentaires'!$C22</f>
        <v>53.1502056784098</v>
      </c>
      <c r="F22" s="44" t="n">
        <f aca="false">MAX('Grilles et calculs individuels'!F23*'données complémentaires'!$I22-'plafond sécu et CNAV'!$F22, 0)*'données complémentaires'!$E$3/'données complémentaires'!$C22</f>
        <v>22.2116701935313</v>
      </c>
      <c r="G22" s="2" t="s">
        <v>52</v>
      </c>
      <c r="H22" s="2" t="s">
        <v>52</v>
      </c>
      <c r="I22" s="2" t="s">
        <v>52</v>
      </c>
      <c r="J22" s="44" t="n">
        <f aca="false">MAX('Grilles et calculs individuels'!J23*'données complémentaires'!$I22-'plafond sécu et CNAV'!$F22, 0)*'données complémentaires'!$E$3/'données complémentaires'!$C22</f>
        <v>7.55632765020034</v>
      </c>
    </row>
    <row r="23" customFormat="false" ht="12.85" hidden="false" customHeight="false" outlineLevel="0" collapsed="false">
      <c r="B23" s="5" t="n">
        <v>20</v>
      </c>
      <c r="C23" s="2" t="s">
        <v>52</v>
      </c>
      <c r="D23" s="44" t="n">
        <f aca="false">MAX('Grilles et calculs individuels'!D24*'données complémentaires'!$I23-'plafond sécu et CNAV'!$F23, 0)*'données complémentaires'!$E$3/'données complémentaires'!$C23</f>
        <v>101.981917324398</v>
      </c>
      <c r="E23" s="44" t="n">
        <f aca="false">MAX('Grilles et calculs individuels'!E24*'données complémentaires'!$I23-'plafond sécu et CNAV'!$F23, 0)*'données complémentaires'!$E$3/'données complémentaires'!$C23</f>
        <v>52.294861342167</v>
      </c>
      <c r="F23" s="44" t="n">
        <f aca="false">MAX('Grilles et calculs individuels'!F24*'données complémentaires'!$I23-'plafond sécu et CNAV'!$F23, 0)*'données complémentaires'!$E$3/'données complémentaires'!$C23</f>
        <v>21.3985365986904</v>
      </c>
      <c r="G23" s="2" t="s">
        <v>52</v>
      </c>
      <c r="H23" s="2" t="s">
        <v>52</v>
      </c>
      <c r="I23" s="2" t="s">
        <v>52</v>
      </c>
      <c r="J23" s="44" t="n">
        <f aca="false">MAX('Grilles et calculs individuels'!J24*'données complémentaires'!$I23-'plafond sécu et CNAV'!$F23, 0)*'données complémentaires'!$E$3/'données complémentaires'!$C23</f>
        <v>6.76318895377847</v>
      </c>
    </row>
    <row r="24" customFormat="false" ht="12.85" hidden="false" customHeight="false" outlineLevel="0" collapsed="false">
      <c r="B24" s="5" t="n">
        <v>21</v>
      </c>
      <c r="C24" s="2" t="s">
        <v>52</v>
      </c>
      <c r="D24" s="44" t="n">
        <f aca="false">MAX('Grilles et calculs individuels'!D25*'données complémentaires'!$I24-'plafond sécu et CNAV'!$F24, 0)*'données complémentaires'!$E$3/'données complémentaires'!$C24</f>
        <v>93.1976541287927</v>
      </c>
      <c r="E24" s="44" t="n">
        <f aca="false">MAX('Grilles et calculs individuels'!E25*'données complémentaires'!$I24-'plafond sécu et CNAV'!$F24, 0)*'données complémentaires'!$E$3/'données complémentaires'!$C24</f>
        <v>44.3656728115254</v>
      </c>
      <c r="F24" s="44" t="n">
        <f aca="false">MAX('Grilles et calculs individuels'!F25*'données complémentaires'!$I24-'plafond sécu et CNAV'!$F24, 0)*'données complémentaires'!$E$3/'données complémentaires'!$C24</f>
        <v>14.1625584171366</v>
      </c>
      <c r="G24" s="2" t="s">
        <v>52</v>
      </c>
      <c r="H24" s="2" t="s">
        <v>52</v>
      </c>
      <c r="I24" s="2" t="s">
        <v>52</v>
      </c>
      <c r="J24" s="44" t="n">
        <f aca="false">MAX('Grilles et calculs individuels'!J25*'données complémentaires'!$I24-'plafond sécu et CNAV'!$F24, 0)*'données complémentaires'!$E$3/'données complémentaires'!$C24</f>
        <v>7.65126301520367</v>
      </c>
    </row>
    <row r="25" customFormat="false" ht="12.85" hidden="false" customHeight="false" outlineLevel="0" collapsed="false">
      <c r="B25" s="5" t="n">
        <v>22</v>
      </c>
      <c r="C25" s="2" t="s">
        <v>52</v>
      </c>
      <c r="D25" s="44" t="n">
        <f aca="false">MAX('Grilles et calculs individuels'!D26*'données complémentaires'!$I25-'plafond sécu et CNAV'!$F25, 0)*'données complémentaires'!$E$3/'données complémentaires'!$C25</f>
        <v>92.0058780181376</v>
      </c>
      <c r="E25" s="44" t="n">
        <f aca="false">MAX('Grilles et calculs individuels'!E26*'données complémentaires'!$I25-'plafond sécu et CNAV'!$F25, 0)*'données complémentaires'!$E$3/'données complémentaires'!$C25</f>
        <v>44.3462676517442</v>
      </c>
      <c r="F25" s="44" t="n">
        <f aca="false">MAX('Grilles et calculs individuels'!F26*'données complémentaires'!$I25-'plafond sécu et CNAV'!$F25, 0)*'données complémentaires'!$E$3/'données complémentaires'!$C25</f>
        <v>14.8682775096737</v>
      </c>
      <c r="G25" s="2" t="s">
        <v>52</v>
      </c>
      <c r="H25" s="2" t="s">
        <v>52</v>
      </c>
      <c r="I25" s="2" t="s">
        <v>52</v>
      </c>
      <c r="J25" s="44" t="n">
        <f aca="false">MAX('Grilles et calculs individuels'!J26*'données complémentaires'!$I25-'plafond sécu et CNAV'!$F25, 0)*'données complémentaires'!$E$3/'données complémentaires'!$C25</f>
        <v>8.51330698696674</v>
      </c>
    </row>
    <row r="26" customFormat="false" ht="12.85" hidden="false" customHeight="false" outlineLevel="0" collapsed="false">
      <c r="B26" s="5" t="n">
        <v>23</v>
      </c>
      <c r="C26" s="2" t="s">
        <v>52</v>
      </c>
      <c r="D26" s="44" t="n">
        <f aca="false">MAX('Grilles et calculs individuels'!D27*'données complémentaires'!$I26-'plafond sécu et CNAV'!$F26, 0)*'données complémentaires'!$E$3/'données complémentaires'!$C26</f>
        <v>93.2299264308835</v>
      </c>
      <c r="E26" s="44" t="n">
        <f aca="false">MAX('Grilles et calculs individuels'!E27*'données complémentaires'!$I26-'plafond sécu et CNAV'!$F26, 0)*'données complémentaires'!$E$3/'données complémentaires'!$C26</f>
        <v>45.741163472485</v>
      </c>
      <c r="F26" s="44" t="n">
        <f aca="false">MAX('Grilles et calculs individuels'!F27*'données complémentaires'!$I26-'plafond sécu et CNAV'!$F26, 0)*'données complémentaires'!$E$3/'données complémentaires'!$C26</f>
        <v>16.3688443203776</v>
      </c>
      <c r="G26" s="2" t="s">
        <v>52</v>
      </c>
      <c r="H26" s="2" t="s">
        <v>52</v>
      </c>
      <c r="I26" s="2" t="s">
        <v>52</v>
      </c>
      <c r="J26" s="44" t="n">
        <f aca="false">MAX('Grilles et calculs individuels'!J27*'données complémentaires'!$I26-'plafond sécu et CNAV'!$F26, 0)*'données complémentaires'!$E$3/'données complémentaires'!$C26</f>
        <v>3.70484499012071</v>
      </c>
    </row>
    <row r="27" customFormat="false" ht="12.85" hidden="false" customHeight="false" outlineLevel="0" collapsed="false">
      <c r="B27" s="5" t="n">
        <v>24</v>
      </c>
      <c r="C27" s="2" t="s">
        <v>52</v>
      </c>
      <c r="D27" s="44" t="n">
        <f aca="false">MAX('Grilles et calculs individuels'!D28*'données complémentaires'!$I27-'plafond sécu et CNAV'!$F27, 0)*'données complémentaires'!$E$3/'données complémentaires'!$C27</f>
        <v>89.8566607590738</v>
      </c>
      <c r="E27" s="44" t="n">
        <f aca="false">MAX('Grilles et calculs individuels'!E28*'données complémentaires'!$I27-'plafond sécu et CNAV'!$F27, 0)*'données complémentaires'!$E$3/'données complémentaires'!$C27</f>
        <v>49.0292955720245</v>
      </c>
      <c r="F27" s="44" t="n">
        <f aca="false">MAX('Grilles et calculs individuels'!F28*'données complémentaires'!$I27-'plafond sécu et CNAV'!$F27, 0)*'données complémentaires'!$E$3/'données complémentaires'!$C27</f>
        <v>19.2560529037428</v>
      </c>
      <c r="G27" s="2" t="s">
        <v>52</v>
      </c>
      <c r="H27" s="2" t="s">
        <v>52</v>
      </c>
      <c r="I27" s="2" t="s">
        <v>52</v>
      </c>
      <c r="J27" s="44" t="n">
        <f aca="false">MAX('Grilles et calculs individuels'!J28*'données complémentaires'!$I27-'plafond sécu et CNAV'!$F27, 0)*'données complémentaires'!$E$3/'données complémentaires'!$C27</f>
        <v>6.41919370790903</v>
      </c>
    </row>
    <row r="28" customFormat="false" ht="12.85" hidden="false" customHeight="false" outlineLevel="0" collapsed="false">
      <c r="B28" s="5" t="n">
        <v>25</v>
      </c>
      <c r="C28" s="2" t="s">
        <v>52</v>
      </c>
      <c r="D28" s="44" t="n">
        <f aca="false">MAX('Grilles et calculs individuels'!D29*'données complémentaires'!$I28-'plafond sécu et CNAV'!$F28, 0)*'données complémentaires'!$E$3/'données complémentaires'!$C28</f>
        <v>93.3918119470795</v>
      </c>
      <c r="E28" s="44" t="n">
        <f aca="false">MAX('Grilles et calculs individuels'!E29*'données complémentaires'!$I28-'plafond sécu et CNAV'!$F28, 0)*'données complémentaires'!$E$3/'données complémentaires'!$C28</f>
        <v>42.6239928218105</v>
      </c>
      <c r="F28" s="44" t="n">
        <f aca="false">MAX('Grilles et calculs individuels'!F29*'données complémentaires'!$I28-'plafond sécu et CNAV'!$F28, 0)*'données complémentaires'!$E$3/'données complémentaires'!$C28</f>
        <v>14.7833350201265</v>
      </c>
      <c r="G28" s="2" t="s">
        <v>52</v>
      </c>
      <c r="H28" s="2" t="s">
        <v>52</v>
      </c>
      <c r="I28" s="2" t="s">
        <v>52</v>
      </c>
      <c r="J28" s="44" t="n">
        <f aca="false">MAX('Grilles et calculs individuels'!J29*'données complémentaires'!$I28-'plafond sécu et CNAV'!$F28, 0)*'données complémentaires'!$E$3/'données complémentaires'!$C28</f>
        <v>8.23266135833052</v>
      </c>
    </row>
    <row r="29" customFormat="false" ht="12.85" hidden="false" customHeight="false" outlineLevel="0" collapsed="false">
      <c r="B29" s="5" t="n">
        <v>26</v>
      </c>
      <c r="C29" s="2" t="s">
        <v>52</v>
      </c>
      <c r="D29" s="44" t="n">
        <f aca="false">MAX('Grilles et calculs individuels'!D30*'données complémentaires'!$I29-'plafond sécu et CNAV'!$F29, 0)*'données complémentaires'!$E$3/'données complémentaires'!$C29</f>
        <v>97.1494718535179</v>
      </c>
      <c r="E29" s="44" t="n">
        <f aca="false">MAX('Grilles et calculs individuels'!E30*'données complémentaires'!$I29-'plafond sécu et CNAV'!$F29, 0)*'données complémentaires'!$E$3/'données complémentaires'!$C29</f>
        <v>45.2346530985703</v>
      </c>
      <c r="F29" s="44" t="n">
        <f aca="false">MAX('Grilles et calculs individuels'!F30*'données complémentaires'!$I29-'plafond sécu et CNAV'!$F29, 0)*'données complémentaires'!$E$3/'données complémentaires'!$C29</f>
        <v>16.7649900581593</v>
      </c>
      <c r="G29" s="2" t="s">
        <v>52</v>
      </c>
      <c r="H29" s="2" t="s">
        <v>52</v>
      </c>
      <c r="I29" s="2" t="s">
        <v>52</v>
      </c>
      <c r="J29" s="44" t="n">
        <f aca="false">MAX('Grilles et calculs individuels'!J30*'données complémentaires'!$I29-'plafond sécu et CNAV'!$F29, 0)*'données complémentaires'!$E$3/'données complémentaires'!$C29</f>
        <v>4.85655003675309</v>
      </c>
    </row>
    <row r="30" customFormat="false" ht="12.85" hidden="false" customHeight="false" outlineLevel="0" collapsed="false">
      <c r="B30" s="5" t="n">
        <v>27</v>
      </c>
      <c r="C30" s="2" t="s">
        <v>52</v>
      </c>
      <c r="D30" s="44" t="n">
        <f aca="false">MAX('Grilles et calculs individuels'!D31*'données complémentaires'!$I30-'plafond sécu et CNAV'!$F30, 0)*'données complémentaires'!$E$3/'données complémentaires'!$C30</f>
        <v>99.9806077922533</v>
      </c>
      <c r="E30" s="44" t="n">
        <f aca="false">MAX('Grilles et calculs individuels'!E31*'données complémentaires'!$I30-'plafond sécu et CNAV'!$F30, 0)*'données complémentaires'!$E$3/'données complémentaires'!$C30</f>
        <v>46.9946753939501</v>
      </c>
      <c r="F30" s="44" t="n">
        <f aca="false">MAX('Grilles et calculs individuels'!F31*'données complémentaires'!$I30-'plafond sécu et CNAV'!$F30, 0)*'données complémentaires'!$E$3/'données complémentaires'!$C30</f>
        <v>17.9376223705697</v>
      </c>
      <c r="G30" s="2" t="s">
        <v>52</v>
      </c>
      <c r="H30" s="2" t="s">
        <v>52</v>
      </c>
      <c r="I30" s="2" t="s">
        <v>52</v>
      </c>
      <c r="J30" s="44" t="n">
        <f aca="false">MAX('Grilles et calculs individuels'!J31*'données complémentaires'!$I30-'plafond sécu et CNAV'!$F30, 0)*'données complémentaires'!$E$3/'données complémentaires'!$C30</f>
        <v>5.78348578537077</v>
      </c>
    </row>
    <row r="31" customFormat="false" ht="12.85" hidden="false" customHeight="false" outlineLevel="0" collapsed="false">
      <c r="B31" s="5" t="n">
        <v>28</v>
      </c>
      <c r="C31" s="2" t="s">
        <v>52</v>
      </c>
      <c r="D31" s="44" t="n">
        <f aca="false">MAX('Grilles et calculs individuels'!D32*'données complémentaires'!$I31-'plafond sécu et CNAV'!$F31, 0)*'données complémentaires'!$E$3/'données complémentaires'!$C31</f>
        <v>103.736855531574</v>
      </c>
      <c r="E31" s="44" t="n">
        <f aca="false">MAX('Grilles et calculs individuels'!E32*'données complémentaires'!$I31-'plafond sécu et CNAV'!$F31, 0)*'données complémentaires'!$E$3/'données complémentaires'!$C31</f>
        <v>49.9966515601778</v>
      </c>
      <c r="F31" s="44" t="n">
        <f aca="false">MAX('Grilles et calculs individuels'!F32*'données complémentaires'!$I31-'plafond sécu et CNAV'!$F31, 0)*'données complémentaires'!$E$3/'données complémentaires'!$C31</f>
        <v>20.5259621600957</v>
      </c>
      <c r="G31" s="2" t="s">
        <v>52</v>
      </c>
      <c r="H31" s="2" t="s">
        <v>52</v>
      </c>
      <c r="I31" s="2" t="s">
        <v>52</v>
      </c>
      <c r="J31" s="44" t="n">
        <f aca="false">MAX('Grilles et calculs individuels'!J32*'données complémentaires'!$I31-'plafond sécu et CNAV'!$F31, 0)*'données complémentaires'!$E$3/'données complémentaires'!$C31</f>
        <v>8.19880758112452</v>
      </c>
    </row>
    <row r="32" customFormat="false" ht="12.85" hidden="false" customHeight="false" outlineLevel="0" collapsed="false">
      <c r="B32" s="5" t="n">
        <v>29</v>
      </c>
      <c r="C32" s="2" t="s">
        <v>52</v>
      </c>
      <c r="D32" s="44" t="n">
        <f aca="false">MAX('Grilles et calculs individuels'!D33*'données complémentaires'!$I32-'plafond sécu et CNAV'!$F32, 0)*'données complémentaires'!$E$3/'données complémentaires'!$C32</f>
        <v>109.578564321462</v>
      </c>
      <c r="E32" s="44" t="n">
        <f aca="false">MAX('Grilles et calculs individuels'!E33*'données complémentaires'!$I32-'plafond sécu et CNAV'!$F32, 0)*'données complémentaires'!$E$3/'données complémentaires'!$C32</f>
        <v>44.4260196121432</v>
      </c>
      <c r="F32" s="44" t="n">
        <f aca="false">MAX('Grilles et calculs individuels'!F33*'données complémentaires'!$I32-'plafond sécu et CNAV'!$F32, 0)*'données complémentaires'!$E$3/'données complémentaires'!$C32</f>
        <v>16.6165096216803</v>
      </c>
      <c r="G32" s="2" t="s">
        <v>52</v>
      </c>
      <c r="H32" s="2" t="s">
        <v>52</v>
      </c>
      <c r="I32" s="2" t="s">
        <v>52</v>
      </c>
      <c r="J32" s="44" t="n">
        <f aca="false">MAX('Grilles et calculs individuels'!J33*'données complémentaires'!$I32-'plafond sécu et CNAV'!$F32, 0)*'données complémentaires'!$E$3/'données complémentaires'!$C32</f>
        <v>9.26699130071452</v>
      </c>
    </row>
    <row r="33" customFormat="false" ht="12.85" hidden="false" customHeight="false" outlineLevel="0" collapsed="false">
      <c r="B33" s="5" t="n">
        <v>30</v>
      </c>
      <c r="C33" s="2" t="s">
        <v>52</v>
      </c>
      <c r="D33" s="44" t="n">
        <f aca="false">MAX('Grilles et calculs individuels'!D34*'données complémentaires'!$I33-'plafond sécu et CNAV'!$F33, 0)*'données complémentaires'!$E$3/'données complémentaires'!$C33</f>
        <v>104.667237244747</v>
      </c>
      <c r="E33" s="44" t="n">
        <f aca="false">MAX('Grilles et calculs individuels'!E34*'données complémentaires'!$I33-'plafond sécu et CNAV'!$F33, 0)*'données complémentaires'!$E$3/'données complémentaires'!$C33</f>
        <v>47.5363424176144</v>
      </c>
      <c r="F33" s="44" t="n">
        <f aca="false">MAX('Grilles et calculs individuels'!F34*'données complémentaires'!$I33-'plafond sécu et CNAV'!$F33, 0)*'données complémentaires'!$E$3/'données complémentaires'!$C33</f>
        <v>19.0721060565931</v>
      </c>
      <c r="G33" s="2" t="s">
        <v>52</v>
      </c>
      <c r="H33" s="2" t="s">
        <v>52</v>
      </c>
      <c r="I33" s="2" t="s">
        <v>52</v>
      </c>
      <c r="J33" s="44" t="n">
        <f aca="false">MAX('Grilles et calculs individuels'!J34*'données complémentaires'!$I33-'plafond sécu et CNAV'!$F33, 0)*'données complémentaires'!$E$3/'données complémentaires'!$C33</f>
        <v>11.5495561555208</v>
      </c>
    </row>
    <row r="34" customFormat="false" ht="12.85" hidden="false" customHeight="false" outlineLevel="0" collapsed="false">
      <c r="B34" s="5" t="n">
        <v>31</v>
      </c>
      <c r="C34" s="2" t="s">
        <v>52</v>
      </c>
      <c r="D34" s="44" t="n">
        <f aca="false">MAX('Grilles et calculs individuels'!D35*'données complémentaires'!$I34-'plafond sécu et CNAV'!$F34, 0)*'données complémentaires'!$E$3/'données complémentaires'!$C34</f>
        <v>101.693160342745</v>
      </c>
      <c r="E34" s="44" t="n">
        <f aca="false">MAX('Grilles et calculs individuels'!E35*'données complémentaires'!$I34-'plafond sécu et CNAV'!$F34, 0)*'données complémentaires'!$E$3/'données complémentaires'!$C34</f>
        <v>46.0245210921689</v>
      </c>
      <c r="F34" s="44" t="n">
        <f aca="false">MAX('Grilles et calculs individuels'!F35*'données complémentaires'!$I34-'plafond sécu et CNAV'!$F34, 0)*'données complémentaires'!$E$3/'données complémentaires'!$C34</f>
        <v>18.2888220396785</v>
      </c>
      <c r="G34" s="2" t="s">
        <v>52</v>
      </c>
      <c r="H34" s="2" t="s">
        <v>52</v>
      </c>
      <c r="I34" s="2" t="s">
        <v>52</v>
      </c>
      <c r="J34" s="44" t="n">
        <f aca="false">MAX('Grilles et calculs individuels'!J35*'données complémentaires'!$I34-'plafond sécu et CNAV'!$F34, 0)*'données complémentaires'!$E$3/'données complémentaires'!$C34</f>
        <v>10.9588105291923</v>
      </c>
    </row>
    <row r="35" customFormat="false" ht="12.85" hidden="false" customHeight="false" outlineLevel="0" collapsed="false">
      <c r="B35" s="5" t="n">
        <v>32</v>
      </c>
      <c r="C35" s="2" t="s">
        <v>52</v>
      </c>
      <c r="D35" s="44" t="n">
        <f aca="false">MAX('Grilles et calculs individuels'!D36*'données complémentaires'!$I35-'plafond sécu et CNAV'!$F35, 0)*'données complémentaires'!$E$3/'données complémentaires'!$C35</f>
        <v>105.395337194569</v>
      </c>
      <c r="E35" s="44" t="n">
        <f aca="false">MAX('Grilles et calculs individuels'!E36*'données complémentaires'!$I35-'plafond sécu et CNAV'!$F35, 0)*'données complémentaires'!$E$3/'données complémentaires'!$C35</f>
        <v>40.3150418562288</v>
      </c>
      <c r="F35" s="44" t="n">
        <f aca="false">MAX('Grilles et calculs individuels'!F36*'données complémentaires'!$I35-'plafond sécu et CNAV'!$F35, 0)*'données complémentaires'!$E$3/'données complémentaires'!$C35</f>
        <v>14.9280741021376</v>
      </c>
      <c r="G35" s="2" t="s">
        <v>52</v>
      </c>
      <c r="H35" s="2" t="s">
        <v>52</v>
      </c>
      <c r="I35" s="2" t="s">
        <v>52</v>
      </c>
      <c r="J35" s="44" t="n">
        <f aca="false">MAX('Grilles et calculs individuels'!J36*'données complémentaires'!$I35-'plafond sécu et CNAV'!$F35, 0)*'données complémentaires'!$E$3/'données complémentaires'!$C35</f>
        <v>10.4952217254055</v>
      </c>
    </row>
    <row r="36" customFormat="false" ht="12.85" hidden="false" customHeight="false" outlineLevel="0" collapsed="false">
      <c r="B36" s="5" t="n">
        <v>33</v>
      </c>
      <c r="C36" s="2" t="s">
        <v>52</v>
      </c>
      <c r="D36" s="44" t="n">
        <f aca="false">MAX('Grilles et calculs individuels'!D37*'données complémentaires'!$I36-'plafond sécu et CNAV'!$F36, 0)*'données complémentaires'!$E$3/'données complémentaires'!$C36</f>
        <v>89.5823368075746</v>
      </c>
      <c r="E36" s="44" t="n">
        <f aca="false">MAX('Grilles et calculs individuels'!E37*'données complémentaires'!$I36-'plafond sécu et CNAV'!$F36, 0)*'données complémentaires'!$E$3/'données complémentaires'!$C36</f>
        <v>44.2218103350218</v>
      </c>
      <c r="F36" s="44" t="n">
        <f aca="false">MAX('Grilles et calculs individuels'!F37*'données complémentaires'!$I36-'plafond sécu et CNAV'!$F36, 0)*'données complémentaires'!$E$3/'données complémentaires'!$C36</f>
        <v>19.1545241017267</v>
      </c>
      <c r="G36" s="2" t="s">
        <v>52</v>
      </c>
      <c r="H36" s="2" t="s">
        <v>52</v>
      </c>
      <c r="I36" s="2" t="s">
        <v>52</v>
      </c>
      <c r="J36" s="44" t="n">
        <f aca="false">MAX('Grilles et calculs individuels'!J37*'données complémentaires'!$I36-'plafond sécu et CNAV'!$F36, 0)*'données complémentaires'!$E$3/'données complémentaires'!$C36</f>
        <v>14.7774917426897</v>
      </c>
    </row>
    <row r="37" customFormat="false" ht="12.85" hidden="false" customHeight="false" outlineLevel="0" collapsed="false">
      <c r="B37" s="5" t="n">
        <v>34</v>
      </c>
      <c r="C37" s="2" t="s">
        <v>52</v>
      </c>
      <c r="D37" s="44" t="n">
        <f aca="false">MAX('Grilles et calculs individuels'!D38*'données complémentaires'!$I37-'plafond sécu et CNAV'!$F37, 0)*'données complémentaires'!$E$3/'données complémentaires'!$C37</f>
        <v>88.7286718173092</v>
      </c>
      <c r="E37" s="44" t="n">
        <f aca="false">MAX('Grilles et calculs individuels'!E38*'données complémentaires'!$I37-'plafond sécu et CNAV'!$F37, 0)*'données complémentaires'!$E$3/'données complémentaires'!$C37</f>
        <v>43.9355845053971</v>
      </c>
      <c r="F37" s="44" t="n">
        <f aca="false">MAX('Grilles et calculs individuels'!F38*'données complémentaires'!$I37-'plafond sécu et CNAV'!$F37, 0)*'données complémentaires'!$E$3/'données complémentaires'!$C37</f>
        <v>19.1818784036811</v>
      </c>
      <c r="G37" s="2" t="s">
        <v>52</v>
      </c>
      <c r="H37" s="2" t="s">
        <v>52</v>
      </c>
      <c r="I37" s="2" t="s">
        <v>52</v>
      </c>
      <c r="J37" s="44" t="n">
        <f aca="false">MAX('Grilles et calculs individuels'!J38*'données complémentaires'!$I37-'plafond sécu et CNAV'!$F37, 0)*'données complémentaires'!$E$3/'données complémentaires'!$C37</f>
        <v>12.3057782154017</v>
      </c>
    </row>
    <row r="38" customFormat="false" ht="12.85" hidden="false" customHeight="false" outlineLevel="0" collapsed="false">
      <c r="B38" s="5" t="n">
        <v>35</v>
      </c>
      <c r="C38" s="2" t="s">
        <v>52</v>
      </c>
      <c r="D38" s="44" t="n">
        <f aca="false">MAX('Grilles et calculs individuels'!D39*'données complémentaires'!$I38-'plafond sécu et CNAV'!$F38, 0)*'données complémentaires'!$E$3/'données complémentaires'!$C38</f>
        <v>86.6567070901913</v>
      </c>
      <c r="E38" s="44" t="n">
        <f aca="false">MAX('Grilles et calculs individuels'!E39*'données complémentaires'!$I38-'plafond sécu et CNAV'!$F38, 0)*'données complémentaires'!$E$3/'données complémentaires'!$C38</f>
        <v>35.9151534924034</v>
      </c>
      <c r="F38" s="44" t="n">
        <f aca="false">MAX('Grilles et calculs individuels'!F39*'données complémentaires'!$I38-'plafond sécu et CNAV'!$F38, 0)*'données complémentaires'!$E$3/'données complémentaires'!$C38</f>
        <v>15.8137632027924</v>
      </c>
      <c r="G38" s="2" t="s">
        <v>52</v>
      </c>
      <c r="H38" s="2" t="s">
        <v>52</v>
      </c>
      <c r="I38" s="2" t="s">
        <v>52</v>
      </c>
      <c r="J38" s="44" t="n">
        <f aca="false">MAX('Grilles et calculs individuels'!J39*'données complémentaires'!$I38-'plafond sécu et CNAV'!$F38, 0)*'données complémentaires'!$E$3/'données complémentaires'!$C38</f>
        <v>0</v>
      </c>
    </row>
    <row r="39" customFormat="false" ht="12.85" hidden="false" customHeight="false" outlineLevel="0" collapsed="false">
      <c r="B39" s="5" t="n">
        <v>36</v>
      </c>
      <c r="C39" s="2" t="s">
        <v>52</v>
      </c>
      <c r="D39" s="44" t="n">
        <f aca="false">MAX('Grilles et calculs individuels'!D40*'données complémentaires'!$I39-'plafond sécu et CNAV'!$F39, 0)*'données complémentaires'!$E$3/'données complémentaires'!$C39</f>
        <v>80.5236507963726</v>
      </c>
      <c r="E39" s="44" t="n">
        <f aca="false">MAX('Grilles et calculs individuels'!E40*'données complémentaires'!$I39-'plafond sécu et CNAV'!$F39, 0)*'données complémentaires'!$E$3/'données complémentaires'!$C39</f>
        <v>36.8390041721964</v>
      </c>
      <c r="F39" s="44" t="n">
        <f aca="false">MAX('Grilles et calculs individuels'!F40*'données complémentaires'!$I39-'plafond sécu et CNAV'!$F39, 0)*'données complémentaires'!$E$3/'données complémentaires'!$C39</f>
        <v>16.5710076471392</v>
      </c>
      <c r="G39" s="2" t="s">
        <v>52</v>
      </c>
      <c r="H39" s="2" t="s">
        <v>52</v>
      </c>
      <c r="I39" s="2" t="s">
        <v>52</v>
      </c>
      <c r="J39" s="44" t="n">
        <f aca="false">MAX('Grilles et calculs individuels'!J40*'données complémentaires'!$I39-'plafond sécu et CNAV'!$F39, 0)*'données complémentaires'!$E$3/'données complémentaires'!$C39</f>
        <v>0</v>
      </c>
    </row>
    <row r="40" customFormat="false" ht="12.85" hidden="false" customHeight="false" outlineLevel="0" collapsed="false">
      <c r="B40" s="5" t="n">
        <v>37</v>
      </c>
      <c r="C40" s="2" t="s">
        <v>52</v>
      </c>
      <c r="D40" s="44" t="n">
        <f aca="false">MAX('Grilles et calculs individuels'!D41*'données complémentaires'!$I40-'plafond sécu et CNAV'!$F40, 0)*'données complémentaires'!$E$3/'données complémentaires'!$C40</f>
        <v>80.5100111040871</v>
      </c>
      <c r="E40" s="44" t="n">
        <f aca="false">MAX('Grilles et calculs individuels'!E41*'données complémentaires'!$I40-'plafond sécu et CNAV'!$F40, 0)*'données complémentaires'!$E$3/'données complémentaires'!$C40</f>
        <v>36.9636693417926</v>
      </c>
      <c r="F40" s="44" t="n">
        <f aca="false">MAX('Grilles et calculs individuels'!F41*'données complémentaires'!$I40-'plafond sécu et CNAV'!$F40, 0)*'données complémentaires'!$E$3/'données complémentaires'!$C40</f>
        <v>16.7598409553524</v>
      </c>
      <c r="G40" s="2" t="s">
        <v>52</v>
      </c>
      <c r="H40" s="2" t="s">
        <v>52</v>
      </c>
      <c r="I40" s="2" t="s">
        <v>52</v>
      </c>
      <c r="J40" s="44" t="n">
        <f aca="false">MAX('Grilles et calculs individuels'!J41*'données complémentaires'!$I40-'plafond sécu et CNAV'!$F40, 0)*'données complémentaires'!$E$3/'données complémentaires'!$C40</f>
        <v>0</v>
      </c>
    </row>
    <row r="41" customFormat="false" ht="12.85" hidden="false" customHeight="false" outlineLevel="0" collapsed="false">
      <c r="B41" s="5" t="n">
        <v>38</v>
      </c>
      <c r="C41" s="2" t="s">
        <v>52</v>
      </c>
      <c r="D41" s="44" t="n">
        <f aca="false">MAX('Grilles et calculs individuels'!D42*'données complémentaires'!$I41-'plafond sécu et CNAV'!$F41, 0)*'données complémentaires'!$E$3/'données complémentaires'!$C41</f>
        <v>74.0193634148887</v>
      </c>
      <c r="E41" s="44" t="n">
        <f aca="false">MAX('Grilles et calculs individuels'!E42*'données complémentaires'!$I41-'plafond sécu et CNAV'!$F41, 0)*'données complémentaires'!$E$3/'données complémentaires'!$C41</f>
        <v>33.079962133941</v>
      </c>
      <c r="F41" s="44" t="n">
        <f aca="false">MAX('Grilles et calculs individuels'!F42*'données complémentaires'!$I41-'plafond sécu et CNAV'!$F41, 0)*'données complémentaires'!$E$3/'données complémentaires'!$C41</f>
        <v>17.1373575753079</v>
      </c>
      <c r="G41" s="2" t="s">
        <v>52</v>
      </c>
      <c r="H41" s="2" t="s">
        <v>52</v>
      </c>
      <c r="I41" s="2" t="s">
        <v>52</v>
      </c>
      <c r="J41" s="44" t="n">
        <f aca="false">MAX('Grilles et calculs individuels'!J42*'données complémentaires'!$I41-'plafond sécu et CNAV'!$F41, 0)*'données complémentaires'!$E$3/'données complémentaires'!$C41</f>
        <v>0</v>
      </c>
    </row>
    <row r="42" customFormat="false" ht="12.85" hidden="false" customHeight="false" outlineLevel="0" collapsed="false">
      <c r="B42" s="5" t="n">
        <v>39</v>
      </c>
      <c r="C42" s="2" t="s">
        <v>52</v>
      </c>
      <c r="D42" s="44" t="n">
        <f aca="false">MAX('Grilles et calculs individuels'!D43*'données complémentaires'!$I42-'plafond sécu et CNAV'!$F42, 0)*'données complémentaires'!$E$3/'données complémentaires'!$C42</f>
        <v>76.225835566974</v>
      </c>
      <c r="E42" s="44" t="n">
        <f aca="false">MAX('Grilles et calculs individuels'!E43*'données complémentaires'!$I42-'plafond sécu et CNAV'!$F42, 0)*'données complémentaires'!$E$3/'données complémentaires'!$C42</f>
        <v>35.4325168947782</v>
      </c>
      <c r="F42" s="44" t="n">
        <f aca="false">MAX('Grilles et calculs individuels'!F43*'données complémentaires'!$I42-'plafond sécu et CNAV'!$F42, 0)*'données complémentaires'!$E$3/'données complémentaires'!$C42</f>
        <v>19.5467997646702</v>
      </c>
      <c r="G42" s="2" t="s">
        <v>52</v>
      </c>
      <c r="H42" s="2" t="s">
        <v>52</v>
      </c>
      <c r="I42" s="2" t="s">
        <v>52</v>
      </c>
      <c r="J42" s="44" t="n">
        <f aca="false">MAX('Grilles et calculs individuels'!J43*'données complémentaires'!$I42-'plafond sécu et CNAV'!$F42, 0)*'données complémentaires'!$E$3/'données complémentaires'!$C42</f>
        <v>0</v>
      </c>
    </row>
    <row r="43" customFormat="false" ht="12.85" hidden="false" customHeight="false" outlineLevel="0" collapsed="false">
      <c r="B43" s="5" t="n">
        <v>40</v>
      </c>
      <c r="C43" s="2" t="s">
        <v>52</v>
      </c>
      <c r="D43" s="44" t="n">
        <f aca="false">MAX('Grilles et calculs individuels'!D44*'données complémentaires'!$I43-'plafond sécu et CNAV'!$F43, 0)*'données complémentaires'!$E$3/'données complémentaires'!$C43</f>
        <v>73.0445418625983</v>
      </c>
      <c r="E43" s="44" t="n">
        <f aca="false">MAX('Grilles et calculs individuels'!E44*'données complémentaires'!$I43-'plafond sécu et CNAV'!$F43, 0)*'données complémentaires'!$E$3/'données complémentaires'!$C43</f>
        <v>31.7475913032348</v>
      </c>
      <c r="F43" s="44" t="n">
        <f aca="false">MAX('Grilles et calculs individuels'!F44*'données complémentaires'!$I43-'plafond sécu et CNAV'!$F43, 0)*'données complémentaires'!$E$3/'données complémentaires'!$C43</f>
        <v>20.3762482339397</v>
      </c>
      <c r="G43" s="2" t="s">
        <v>52</v>
      </c>
      <c r="H43" s="2" t="s">
        <v>52</v>
      </c>
      <c r="I43" s="2" t="s">
        <v>52</v>
      </c>
      <c r="J43" s="44" t="n">
        <f aca="false">MAX('Grilles et calculs individuels'!J44*'données complémentaires'!$I43-'plafond sécu et CNAV'!$F43, 0)*'données complémentaires'!$E$3/'données complémentaires'!$C43</f>
        <v>0</v>
      </c>
    </row>
    <row r="44" customFormat="false" ht="12.85" hidden="false" customHeight="false" outlineLevel="0" collapsed="false">
      <c r="B44" s="5" t="n">
        <v>41</v>
      </c>
      <c r="C44" s="2" t="s">
        <v>52</v>
      </c>
      <c r="D44" s="44" t="n">
        <f aca="false">MAX('Grilles et calculs individuels'!D45*'données complémentaires'!$I44-'plafond sécu et CNAV'!$F44, 0)*'données complémentaires'!$E$3/'données complémentaires'!$C44</f>
        <v>72.5165377249035</v>
      </c>
      <c r="E44" s="44" t="n">
        <f aca="false">MAX('Grilles et calculs individuels'!E45*'données complémentaires'!$I44-'plafond sécu et CNAV'!$F44, 0)*'données complémentaires'!$E$3/'données complémentaires'!$C44</f>
        <v>18.1364966506072</v>
      </c>
      <c r="F44" s="44" t="n">
        <f aca="false">MAX('Grilles et calculs individuels'!F45*'données complémentaires'!$I44-'plafond sécu et CNAV'!$F44, 0)*'données complémentaires'!$E$3/'données complémentaires'!$C44</f>
        <v>7.7263268593493</v>
      </c>
      <c r="G44" s="2" t="s">
        <v>52</v>
      </c>
      <c r="H44" s="2" t="s">
        <v>52</v>
      </c>
      <c r="I44" s="2" t="s">
        <v>52</v>
      </c>
      <c r="J44" s="44" t="n">
        <f aca="false">MAX('Grilles et calculs individuels'!J45*'données complémentaires'!$I44-'plafond sécu et CNAV'!$F44, 0)*'données complémentaires'!$E$3/'données complémentaires'!$C44</f>
        <v>0</v>
      </c>
    </row>
    <row r="45" customFormat="false" ht="12.85" hidden="false" customHeight="false" outlineLevel="0" collapsed="false">
      <c r="B45" s="5" t="n">
        <v>42</v>
      </c>
      <c r="C45" s="2" t="s">
        <v>52</v>
      </c>
      <c r="D45" s="44" t="n">
        <f aca="false">MAX('Grilles et calculs individuels'!D46*'données complémentaires'!$I45-'plafond sécu et CNAV'!$F45, 0)*'données complémentaires'!$E$3/'données complémentaires'!$C45</f>
        <v>66.4358946250267</v>
      </c>
      <c r="E45" s="44" t="n">
        <f aca="false">MAX('Grilles et calculs individuels'!E46*'données complémentaires'!$I45-'plafond sécu et CNAV'!$F45, 0)*'données complémentaires'!$E$3/'données complémentaires'!$C45</f>
        <v>0</v>
      </c>
      <c r="F45" s="44" t="n">
        <f aca="false">MAX('Grilles et calculs individuels'!F46*'données complémentaires'!$I45-'plafond sécu et CNAV'!$F45, 0)*'données complémentaires'!$E$3/'données complémentaires'!$C45</f>
        <v>0</v>
      </c>
      <c r="G45" s="2" t="s">
        <v>52</v>
      </c>
      <c r="H45" s="2" t="s">
        <v>52</v>
      </c>
      <c r="I45" s="2" t="s">
        <v>52</v>
      </c>
      <c r="J45" s="45" t="n">
        <f aca="false">MAX('Grilles et calculs individuels'!J45*'données complémentaires'!$I45-'plafond sécu et CNAV'!$F45, 0)*'données complémentaires'!$E$3/'données complémentaires'!$C45</f>
        <v>0</v>
      </c>
    </row>
    <row r="46" customFormat="false" ht="12.85" hidden="false" customHeight="false" outlineLevel="0" collapsed="false">
      <c r="B46" s="2" t="s">
        <v>53</v>
      </c>
      <c r="C46" s="2" t="s">
        <v>52</v>
      </c>
      <c r="D46" s="43" t="n">
        <f aca="false">SUM(D3:D45)</f>
        <v>3624.93376439582</v>
      </c>
      <c r="E46" s="43" t="n">
        <f aca="false">SUM(E3:E45)</f>
        <v>1600.75345461298</v>
      </c>
      <c r="F46" s="43" t="n">
        <f aca="false">SUM(F3:F45)</f>
        <v>602.837274046119</v>
      </c>
      <c r="G46" s="2" t="s">
        <v>52</v>
      </c>
      <c r="H46" s="2" t="s">
        <v>52</v>
      </c>
      <c r="I46" s="2" t="s">
        <v>52</v>
      </c>
      <c r="J46" s="43" t="n">
        <f aca="false">SUM(J3:J45)</f>
        <v>271.377520665743</v>
      </c>
    </row>
    <row r="47" customFormat="false" ht="13.4" hidden="false" customHeight="false" outlineLevel="0" collapsed="false">
      <c r="B47" s="2" t="s">
        <v>54</v>
      </c>
      <c r="C47" s="2" t="n">
        <v>0</v>
      </c>
      <c r="D47" s="43" t="n">
        <f aca="false">D46*0.4352</f>
        <v>1577.57117426506</v>
      </c>
      <c r="E47" s="43" t="n">
        <f aca="false">E46*0.4352</f>
        <v>696.647903447571</v>
      </c>
      <c r="F47" s="43" t="n">
        <f aca="false">F46*0.4352</f>
        <v>262.354781664871</v>
      </c>
      <c r="G47" s="2" t="n">
        <v>0</v>
      </c>
      <c r="H47" s="2" t="n">
        <v>0</v>
      </c>
      <c r="I47" s="2" t="n">
        <v>0</v>
      </c>
      <c r="J47" s="43" t="n">
        <f aca="false">J46*0.4352</f>
        <v>118.103496993732</v>
      </c>
    </row>
    <row r="50" customFormat="false" ht="12.85" hidden="false" customHeight="false" outlineLevel="0" collapsed="false">
      <c r="B50" s="0" t="s">
        <v>55</v>
      </c>
    </row>
    <row r="51" customFormat="false" ht="13.4" hidden="false" customHeight="false" outlineLevel="0" collapsed="false">
      <c r="B51" s="0" t="s">
        <v>56</v>
      </c>
    </row>
    <row r="52" customFormat="false" ht="13.4" hidden="false" customHeight="false" outlineLevel="0" collapsed="false">
      <c r="B52" s="0" t="s">
        <v>57</v>
      </c>
    </row>
    <row r="53" customFormat="false" ht="13.4" hidden="false" customHeight="false" outlineLevel="0" collapsed="false">
      <c r="B53" s="0" t="s">
        <v>58</v>
      </c>
    </row>
    <row r="54" customFormat="false" ht="12.85" hidden="false" customHeight="false" outlineLevel="0" collapsed="false">
      <c r="B54" s="0" t="s">
        <v>59</v>
      </c>
    </row>
    <row r="55" customFormat="false" ht="12.85" hidden="false" customHeight="false" outlineLevel="0" collapsed="false">
      <c r="B55" s="0" t="s">
        <v>60</v>
      </c>
    </row>
  </sheetData>
  <sheetProtection sheet="true" password="9cd6" objects="true" scenarios="true"/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C1:Q48"/>
  <sheetViews>
    <sheetView windowProtection="false" showFormulas="false" showGridLines="true" showRowColHeaders="true" showZeros="true" rightToLeft="false" tabSelected="false" showOutlineSymbols="true" defaultGridColor="true" view="normal" topLeftCell="H25" colorId="64" zoomScale="100" zoomScaleNormal="100" zoomScalePageLayoutView="100" workbookViewId="0">
      <selection pane="topLeft" activeCell="I54" activeCellId="0" sqref="I54"/>
    </sheetView>
  </sheetViews>
  <sheetFormatPr defaultRowHeight="12.85"/>
  <cols>
    <col collapsed="false" hidden="false" max="6" min="1" style="0" width="11.5204081632653"/>
    <col collapsed="false" hidden="false" max="7" min="7" style="30" width="19.0714285714286"/>
    <col collapsed="false" hidden="false" max="8" min="8" style="0" width="11.5204081632653"/>
    <col collapsed="false" hidden="false" max="9" min="9" style="0" width="24.4234693877551"/>
    <col collapsed="false" hidden="false" max="10" min="10" style="0" width="18.0816326530612"/>
    <col collapsed="false" hidden="false" max="11" min="11" style="0" width="15.3979591836735"/>
    <col collapsed="false" hidden="false" max="12" min="12" style="0" width="16.6683673469388"/>
    <col collapsed="false" hidden="false" max="1025" min="13" style="0" width="11.5204081632653"/>
  </cols>
  <sheetData>
    <row r="1" customFormat="false" ht="13.4" hidden="false" customHeight="false" outlineLevel="0" collapsed="false">
      <c r="C1" s="0" t="s">
        <v>61</v>
      </c>
      <c r="G1" s="0"/>
      <c r="I1" s="0" t="s">
        <v>62</v>
      </c>
    </row>
    <row r="2" customFormat="false" ht="13.4" hidden="false" customHeight="false" outlineLevel="0" collapsed="false">
      <c r="C2" s="0" t="s">
        <v>63</v>
      </c>
      <c r="E2" s="0" t="s">
        <v>64</v>
      </c>
      <c r="F2" s="46" t="s">
        <v>65</v>
      </c>
      <c r="G2" s="30" t="s">
        <v>66</v>
      </c>
      <c r="I2" s="2" t="s">
        <v>47</v>
      </c>
      <c r="J2" s="3" t="s">
        <v>3</v>
      </c>
      <c r="K2" s="3" t="s">
        <v>48</v>
      </c>
      <c r="L2" s="3" t="s">
        <v>5</v>
      </c>
      <c r="M2" s="3" t="s">
        <v>6</v>
      </c>
      <c r="N2" s="3" t="s">
        <v>49</v>
      </c>
      <c r="O2" s="3" t="s">
        <v>50</v>
      </c>
      <c r="P2" s="3" t="s">
        <v>51</v>
      </c>
      <c r="Q2" s="2" t="s">
        <v>10</v>
      </c>
    </row>
    <row r="3" customFormat="false" ht="12.85" hidden="false" customHeight="false" outlineLevel="0" collapsed="false">
      <c r="C3" s="47" t="n">
        <v>41640</v>
      </c>
      <c r="D3" s="47" t="n">
        <v>42004</v>
      </c>
      <c r="E3" s="0" t="n">
        <v>37548</v>
      </c>
      <c r="F3" s="46" t="n">
        <f aca="false">E3/12</f>
        <v>3129</v>
      </c>
      <c r="G3" s="30" t="n">
        <v>1</v>
      </c>
      <c r="I3" s="5" t="n">
        <v>0</v>
      </c>
      <c r="J3" s="48" t="n">
        <f aca="false">MIN($F3, 'Grilles et calculs individuels'!C4*'données complémentaires'!$I3)*$G3</f>
        <v>2384.6</v>
      </c>
      <c r="K3" s="48" t="n">
        <f aca="false">MIN($F3, 'Grilles et calculs individuels'!D4*'données complémentaires'!$I3)*$G3</f>
        <v>3129</v>
      </c>
      <c r="L3" s="48" t="n">
        <f aca="false">MIN($F3, 'Grilles et calculs individuels'!E4*'données complémentaires'!$I3)*$G3</f>
        <v>3129</v>
      </c>
      <c r="M3" s="48" t="n">
        <f aca="false">MIN($F3, 'Grilles et calculs individuels'!F4*'données complémentaires'!$I3)*$G3</f>
        <v>3046.73</v>
      </c>
      <c r="N3" s="48" t="n">
        <f aca="false">MIN($F3, 'Grilles et calculs individuels'!G4*'données complémentaires'!$I3)*$G3</f>
        <v>1861.38</v>
      </c>
      <c r="O3" s="48" t="n">
        <f aca="false">MIN($F3, 'Grilles et calculs individuels'!H4*'données complémentaires'!$I3)*$G3</f>
        <v>1861.38</v>
      </c>
      <c r="P3" s="48" t="n">
        <f aca="false">MIN($F3, 'Grilles et calculs individuels'!I4*'données complémentaires'!$I3)*$G3</f>
        <v>1861.38</v>
      </c>
      <c r="Q3" s="48" t="n">
        <f aca="false">MIN($F3, 'Grilles et calculs individuels'!J4*'données complémentaires'!$I3)*$G3</f>
        <v>3046.73</v>
      </c>
    </row>
    <row r="4" customFormat="false" ht="12.85" hidden="false" customHeight="false" outlineLevel="0" collapsed="false">
      <c r="C4" s="47" t="n">
        <v>41275</v>
      </c>
      <c r="D4" s="47" t="n">
        <v>41639</v>
      </c>
      <c r="E4" s="0" t="n">
        <v>37032</v>
      </c>
      <c r="F4" s="46" t="n">
        <f aca="false">E4/12</f>
        <v>3086</v>
      </c>
      <c r="G4" s="30" t="n">
        <v>1.013</v>
      </c>
      <c r="I4" s="5" t="n">
        <v>1</v>
      </c>
      <c r="J4" s="48" t="n">
        <f aca="false">MIN($F4, 'Grilles et calculs individuels'!C5*'données complémentaires'!$I4)*$G4</f>
        <v>2415.5998</v>
      </c>
      <c r="K4" s="48" t="n">
        <f aca="false">MIN($F4, 'Grilles et calculs individuels'!D5*'données complémentaires'!$I4)*$G4</f>
        <v>3126.118</v>
      </c>
      <c r="L4" s="48" t="n">
        <f aca="false">MIN($F4, 'Grilles et calculs individuels'!E5*'données complémentaires'!$I4)*$G4</f>
        <v>3126.118</v>
      </c>
      <c r="M4" s="48" t="n">
        <f aca="false">MIN($F4, 'Grilles et calculs individuels'!F5*'données complémentaires'!$I4)*$G4</f>
        <v>3086.33749</v>
      </c>
      <c r="N4" s="48" t="n">
        <f aca="false">MIN($F4, 'Grilles et calculs individuels'!G5*'données complémentaires'!$I4)*$G4</f>
        <v>1885.57794</v>
      </c>
      <c r="O4" s="48" t="n">
        <f aca="false">MIN($F4, 'Grilles et calculs individuels'!H5*'données complémentaires'!$I4)*$G4</f>
        <v>1885.57794</v>
      </c>
      <c r="P4" s="48" t="n">
        <f aca="false">MIN($F4, 'Grilles et calculs individuels'!I5*'données complémentaires'!$I4)*$G4</f>
        <v>1885.57794</v>
      </c>
      <c r="Q4" s="48" t="n">
        <f aca="false">MIN($F4, 'Grilles et calculs individuels'!J5*'données complémentaires'!$I4)*$G4</f>
        <v>3086.33749</v>
      </c>
    </row>
    <row r="5" customFormat="false" ht="12.85" hidden="false" customHeight="false" outlineLevel="0" collapsed="false">
      <c r="C5" s="47" t="n">
        <v>40909</v>
      </c>
      <c r="D5" s="47" t="n">
        <v>41274</v>
      </c>
      <c r="E5" s="0" t="n">
        <v>36372</v>
      </c>
      <c r="F5" s="46" t="n">
        <f aca="false">E5/12</f>
        <v>3031</v>
      </c>
      <c r="G5" s="30" t="n">
        <v>1.021</v>
      </c>
      <c r="H5" s="46"/>
      <c r="I5" s="5" t="n">
        <v>2</v>
      </c>
      <c r="J5" s="48" t="n">
        <f aca="false">MIN($F5, 'Grilles et calculs individuels'!C6*'données complémentaires'!$I5)*$G5</f>
        <v>2434.6766</v>
      </c>
      <c r="K5" s="48" t="n">
        <f aca="false">MIN($F5, 'Grilles et calculs individuels'!D6*'données complémentaires'!$I5)*$G5</f>
        <v>3094.651</v>
      </c>
      <c r="L5" s="48" t="n">
        <f aca="false">MIN($F5, 'Grilles et calculs individuels'!E6*'données complémentaires'!$I5)*$G5</f>
        <v>3094.651</v>
      </c>
      <c r="M5" s="48" t="n">
        <f aca="false">MIN($F5, 'Grilles et calculs individuels'!F6*'données complémentaires'!$I5)*$G5</f>
        <v>3094.651</v>
      </c>
      <c r="N5" s="48" t="n">
        <f aca="false">MIN($F5, 'Grilles et calculs individuels'!G6*'données complémentaires'!$I5)*$G5</f>
        <v>1900.46898</v>
      </c>
      <c r="O5" s="48" t="n">
        <f aca="false">MIN($F5, 'Grilles et calculs individuels'!H6*'données complémentaires'!$I5)*$G5</f>
        <v>1900.46898</v>
      </c>
      <c r="P5" s="48" t="n">
        <f aca="false">MIN($F5, 'Grilles et calculs individuels'!I6*'données complémentaires'!$I5)*$G5</f>
        <v>1900.46898</v>
      </c>
      <c r="Q5" s="48" t="n">
        <f aca="false">MIN($F5, 'Grilles et calculs individuels'!J6*'données complémentaires'!$I5)*$G5</f>
        <v>3094.651</v>
      </c>
    </row>
    <row r="6" customFormat="false" ht="12.85" hidden="false" customHeight="false" outlineLevel="0" collapsed="false">
      <c r="C6" s="47" t="n">
        <v>40544</v>
      </c>
      <c r="D6" s="47" t="n">
        <v>40908</v>
      </c>
      <c r="E6" s="0" t="n">
        <v>35352</v>
      </c>
      <c r="F6" s="46" t="n">
        <f aca="false">E6/12</f>
        <v>2946</v>
      </c>
      <c r="G6" s="30" t="n">
        <v>1.021</v>
      </c>
      <c r="H6" s="46"/>
      <c r="I6" s="5" t="n">
        <v>3</v>
      </c>
      <c r="J6" s="48" t="n">
        <f aca="false">MIN($F6, 'Grilles et calculs individuels'!C7*'données complémentaires'!$I6)*$G6</f>
        <v>2434.6766</v>
      </c>
      <c r="K6" s="48" t="n">
        <f aca="false">MIN($F6, 'Grilles et calculs individuels'!D7*'données complémentaires'!$I6)*$G6</f>
        <v>3007.866</v>
      </c>
      <c r="L6" s="48" t="n">
        <f aca="false">MIN($F6, 'Grilles et calculs individuels'!E7*'données complémentaires'!$I6)*$G6</f>
        <v>3007.866</v>
      </c>
      <c r="M6" s="48" t="n">
        <f aca="false">MIN($F6, 'Grilles et calculs individuels'!F7*'données complémentaires'!$I6)*$G6</f>
        <v>3007.866</v>
      </c>
      <c r="N6" s="48" t="n">
        <f aca="false">MIN($F6, 'Grilles et calculs individuels'!G7*'données complémentaires'!$I6)*$G6</f>
        <v>1900.46898</v>
      </c>
      <c r="O6" s="48" t="n">
        <f aca="false">MIN($F6, 'Grilles et calculs individuels'!H7*'données complémentaires'!$I6)*$G6</f>
        <v>1900.46898</v>
      </c>
      <c r="P6" s="48" t="n">
        <f aca="false">MIN($F6, 'Grilles et calculs individuels'!I7*'données complémentaires'!$I6)*$G6</f>
        <v>1900.46898</v>
      </c>
      <c r="Q6" s="48" t="n">
        <f aca="false">MIN($F6, 'Grilles et calculs individuels'!J7*'données complémentaires'!$I6)*$G6</f>
        <v>3007.866</v>
      </c>
    </row>
    <row r="7" customFormat="false" ht="12.85" hidden="false" customHeight="false" outlineLevel="0" collapsed="false">
      <c r="C7" s="47" t="n">
        <v>40179</v>
      </c>
      <c r="D7" s="47" t="n">
        <v>40543</v>
      </c>
      <c r="E7" s="0" t="n">
        <v>34620</v>
      </c>
      <c r="F7" s="46" t="n">
        <f aca="false">E7/12</f>
        <v>2885</v>
      </c>
      <c r="G7" s="30" t="n">
        <v>1.03</v>
      </c>
      <c r="H7" s="46"/>
      <c r="I7" s="5" t="n">
        <v>4</v>
      </c>
      <c r="J7" s="48" t="n">
        <f aca="false">MIN($F7, 'Grilles et calculs individuels'!C8*'données complémentaires'!$I7)*$G7</f>
        <v>2456.138</v>
      </c>
      <c r="K7" s="48" t="n">
        <f aca="false">MIN($F7, 'Grilles et calculs individuels'!D8*'données complémentaires'!$I7)*$G7</f>
        <v>2971.55</v>
      </c>
      <c r="L7" s="48" t="n">
        <f aca="false">MIN($F7, 'Grilles et calculs individuels'!E8*'données complémentaires'!$I7)*$G7</f>
        <v>2971.55</v>
      </c>
      <c r="M7" s="48" t="n">
        <f aca="false">MIN($F7, 'Grilles et calculs individuels'!F8*'données complémentaires'!$I7)*$G7</f>
        <v>2971.55</v>
      </c>
      <c r="N7" s="48" t="n">
        <f aca="false">MIN($F7, 'Grilles et calculs individuels'!G8*'données complémentaires'!$I7)*$G7</f>
        <v>1917.2214</v>
      </c>
      <c r="O7" s="48" t="n">
        <f aca="false">MIN($F7, 'Grilles et calculs individuels'!H8*'données complémentaires'!$I7)*$G7</f>
        <v>1917.2214</v>
      </c>
      <c r="P7" s="48" t="n">
        <f aca="false">MIN($F7, 'Grilles et calculs individuels'!I8*'données complémentaires'!$I7)*$G7</f>
        <v>1917.2214</v>
      </c>
      <c r="Q7" s="48" t="n">
        <f aca="false">MIN($F7, 'Grilles et calculs individuels'!J8*'données complémentaires'!$I7)*$G7</f>
        <v>2971.55</v>
      </c>
    </row>
    <row r="8" customFormat="false" ht="12.85" hidden="false" customHeight="false" outlineLevel="0" collapsed="false">
      <c r="C8" s="47" t="n">
        <v>39814</v>
      </c>
      <c r="D8" s="47" t="n">
        <v>40178</v>
      </c>
      <c r="E8" s="0" t="n">
        <v>34308</v>
      </c>
      <c r="F8" s="46" t="n">
        <f aca="false">E8/12</f>
        <v>2859</v>
      </c>
      <c r="G8" s="30" t="n">
        <v>1.04</v>
      </c>
      <c r="H8" s="46"/>
      <c r="I8" s="5" t="n">
        <v>5</v>
      </c>
      <c r="J8" s="48" t="n">
        <f aca="false">MIN($F8, 'Grilles et calculs individuels'!C9*'données complémentaires'!$I8)*$G8</f>
        <v>2460.26499505611</v>
      </c>
      <c r="K8" s="48" t="n">
        <f aca="false">MIN($F8, 'Grilles et calculs individuels'!D9*'données complémentaires'!$I8)*$G8</f>
        <v>2973.36</v>
      </c>
      <c r="L8" s="48" t="n">
        <f aca="false">MIN($F8, 'Grilles et calculs individuels'!E9*'données complémentaires'!$I8)*$G8</f>
        <v>2973.36</v>
      </c>
      <c r="M8" s="48" t="n">
        <f aca="false">MIN($F8, 'Grilles et calculs individuels'!F9*'données complémentaires'!$I8)*$G8</f>
        <v>2973.36</v>
      </c>
      <c r="N8" s="48" t="n">
        <f aca="false">MIN($F8, 'Grilles et calculs individuels'!G9*'données complémentaires'!$I8)*$G8</f>
        <v>1920.44286525939</v>
      </c>
      <c r="O8" s="48" t="n">
        <f aca="false">MIN($F8, 'Grilles et calculs individuels'!H9*'données complémentaires'!$I8)*$G8</f>
        <v>1920.44286525939</v>
      </c>
      <c r="P8" s="48" t="n">
        <f aca="false">MIN($F8, 'Grilles et calculs individuels'!I9*'données complémentaires'!$I8)*$G8</f>
        <v>1920.44286525939</v>
      </c>
      <c r="Q8" s="48" t="n">
        <f aca="false">MIN($F8, 'Grilles et calculs individuels'!J9*'données complémentaires'!$I8)*$G8</f>
        <v>2973.36</v>
      </c>
    </row>
    <row r="9" customFormat="false" ht="12.85" hidden="false" customHeight="false" outlineLevel="0" collapsed="false">
      <c r="C9" s="47" t="n">
        <v>39448</v>
      </c>
      <c r="D9" s="47" t="n">
        <v>39813</v>
      </c>
      <c r="E9" s="0" t="n">
        <v>33276</v>
      </c>
      <c r="F9" s="46" t="n">
        <f aca="false">E9/12</f>
        <v>2773</v>
      </c>
      <c r="G9" s="30" t="n">
        <v>1.048</v>
      </c>
      <c r="H9" s="46"/>
      <c r="I9" s="5" t="n">
        <v>6</v>
      </c>
      <c r="J9" s="48" t="n">
        <f aca="false">MIN($F9, 'Grilles et calculs individuels'!C10*'données complémentaires'!$I9)*$G9</f>
        <v>2459.28343947519</v>
      </c>
      <c r="K9" s="48" t="n">
        <f aca="false">MIN($F9, 'Grilles et calculs individuels'!D10*'données complémentaires'!$I9)*$G9</f>
        <v>2906.104</v>
      </c>
      <c r="L9" s="48" t="n">
        <f aca="false">MIN($F9, 'Grilles et calculs individuels'!E10*'données complémentaires'!$I9)*$G9</f>
        <v>2906.104</v>
      </c>
      <c r="M9" s="48" t="n">
        <f aca="false">MIN($F9, 'Grilles et calculs individuels'!F10*'données complémentaires'!$I9)*$G9</f>
        <v>2906.104</v>
      </c>
      <c r="N9" s="48" t="n">
        <f aca="false">MIN($F9, 'Grilles et calculs individuels'!G10*'données complémentaires'!$I9)*$G9</f>
        <v>1919.67667892743</v>
      </c>
      <c r="O9" s="48" t="n">
        <f aca="false">MIN($F9, 'Grilles et calculs individuels'!H10*'données complémentaires'!$I9)*$G9</f>
        <v>1919.67667892743</v>
      </c>
      <c r="P9" s="48" t="n">
        <f aca="false">MIN($F9, 'Grilles et calculs individuels'!I10*'données complémentaires'!$I9)*$G9</f>
        <v>1919.67667892743</v>
      </c>
      <c r="Q9" s="48" t="n">
        <f aca="false">MIN($F9, 'Grilles et calculs individuels'!J10*'données complémentaires'!$I9)*$G9</f>
        <v>2906.104</v>
      </c>
    </row>
    <row r="10" customFormat="false" ht="12.85" hidden="false" customHeight="false" outlineLevel="0" collapsed="false">
      <c r="C10" s="47" t="n">
        <v>39083</v>
      </c>
      <c r="D10" s="47" t="n">
        <v>39447</v>
      </c>
      <c r="E10" s="0" t="n">
        <v>32184</v>
      </c>
      <c r="F10" s="46" t="n">
        <f aca="false">E10/12</f>
        <v>2682</v>
      </c>
      <c r="G10" s="30" t="n">
        <v>1.059</v>
      </c>
      <c r="H10" s="46"/>
      <c r="I10" s="5" t="n">
        <v>7</v>
      </c>
      <c r="J10" s="48" t="n">
        <f aca="false">MIN($F10, 'Grilles et calculs individuels'!C11*'données complémentaires'!$I10)*$G10</f>
        <v>2471.28919996796</v>
      </c>
      <c r="K10" s="48" t="n">
        <f aca="false">MIN($F10, 'Grilles et calculs individuels'!D11*'données complémentaires'!$I10)*$G10</f>
        <v>2840.238</v>
      </c>
      <c r="L10" s="48" t="n">
        <f aca="false">MIN($F10, 'Grilles et calculs individuels'!E11*'données complémentaires'!$I10)*$G10</f>
        <v>2840.238</v>
      </c>
      <c r="M10" s="48" t="n">
        <f aca="false">MIN($F10, 'Grilles et calculs individuels'!F11*'données complémentaires'!$I10)*$G10</f>
        <v>2840.238</v>
      </c>
      <c r="N10" s="48" t="n">
        <f aca="false">MIN($F10, 'Grilles et calculs individuels'!G11*'données complémentaires'!$I10)*$G10</f>
        <v>1929.04818042287</v>
      </c>
      <c r="O10" s="48" t="n">
        <f aca="false">MIN($F10, 'Grilles et calculs individuels'!H11*'données complémentaires'!$I10)*$G10</f>
        <v>1929.04818042287</v>
      </c>
      <c r="P10" s="48" t="n">
        <f aca="false">MIN($F10, 'Grilles et calculs individuels'!I11*'données complémentaires'!$I10)*$G10</f>
        <v>1929.04818042287</v>
      </c>
      <c r="Q10" s="48" t="n">
        <f aca="false">MIN($F10, 'Grilles et calculs individuels'!J11*'données complémentaires'!$I10)*$G10</f>
        <v>2840.238</v>
      </c>
    </row>
    <row r="11" customFormat="false" ht="12.85" hidden="false" customHeight="false" outlineLevel="0" collapsed="false">
      <c r="C11" s="47" t="n">
        <v>38718</v>
      </c>
      <c r="D11" s="47" t="n">
        <v>39082</v>
      </c>
      <c r="E11" s="0" t="n">
        <v>31068</v>
      </c>
      <c r="F11" s="46" t="n">
        <f aca="false">E11/12</f>
        <v>2589</v>
      </c>
      <c r="G11" s="30" t="n">
        <v>1.078</v>
      </c>
      <c r="H11" s="46"/>
      <c r="I11" s="5" t="n">
        <v>8</v>
      </c>
      <c r="J11" s="48" t="n">
        <f aca="false">MIN($F11, 'Grilles et calculs individuels'!C12*'données complémentaires'!$I11)*$G11</f>
        <v>2491.10771577816</v>
      </c>
      <c r="K11" s="48" t="n">
        <f aca="false">MIN($F11, 'Grilles et calculs individuels'!D12*'données complémentaires'!$I11)*$G11</f>
        <v>2790.942</v>
      </c>
      <c r="L11" s="48" t="n">
        <f aca="false">MIN($F11, 'Grilles et calculs individuels'!E12*'données complémentaires'!$I11)*$G11</f>
        <v>2790.942</v>
      </c>
      <c r="M11" s="48" t="n">
        <f aca="false">MIN($F11, 'Grilles et calculs individuels'!F12*'données complémentaires'!$I11)*$G11</f>
        <v>2790.942</v>
      </c>
      <c r="N11" s="48" t="n">
        <f aca="false">MIN($F11, 'Grilles et calculs individuels'!G12*'données complémentaires'!$I11)*$G11</f>
        <v>1944.51819172824</v>
      </c>
      <c r="O11" s="48" t="n">
        <f aca="false">MIN($F11, 'Grilles et calculs individuels'!H12*'données complémentaires'!$I11)*$G11</f>
        <v>1944.51819172824</v>
      </c>
      <c r="P11" s="48" t="n">
        <f aca="false">MIN($F11, 'Grilles et calculs individuels'!I12*'données complémentaires'!$I11)*$G11</f>
        <v>1944.51819172824</v>
      </c>
      <c r="Q11" s="48" t="n">
        <f aca="false">MIN($F11, 'Grilles et calculs individuels'!J12*'données complémentaires'!$I11)*$G11</f>
        <v>2790.942</v>
      </c>
    </row>
    <row r="12" customFormat="false" ht="12.85" hidden="false" customHeight="false" outlineLevel="0" collapsed="false">
      <c r="C12" s="47" t="n">
        <v>38353</v>
      </c>
      <c r="D12" s="47" t="n">
        <v>38717</v>
      </c>
      <c r="E12" s="0" t="n">
        <v>30192</v>
      </c>
      <c r="F12" s="46" t="n">
        <f aca="false">E12/12</f>
        <v>2516</v>
      </c>
      <c r="G12" s="30" t="n">
        <v>1.096</v>
      </c>
      <c r="H12" s="46"/>
      <c r="I12" s="5" t="n">
        <v>9</v>
      </c>
      <c r="J12" s="48" t="n">
        <f aca="false">MIN($F12, 'Grilles et calculs individuels'!C13*'données complémentaires'!$I12)*$G12</f>
        <v>2502.406892041</v>
      </c>
      <c r="K12" s="48" t="n">
        <f aca="false">MIN($F12, 'Grilles et calculs individuels'!D13*'données complémentaires'!$I12)*$G12</f>
        <v>2757.536</v>
      </c>
      <c r="L12" s="48" t="n">
        <f aca="false">MIN($F12, 'Grilles et calculs individuels'!E13*'données complémentaires'!$I12)*$G12</f>
        <v>2757.536</v>
      </c>
      <c r="M12" s="48" t="n">
        <f aca="false">MIN($F12, 'Grilles et calculs individuels'!F13*'données complémentaires'!$I12)*$G12</f>
        <v>2757.536</v>
      </c>
      <c r="N12" s="48" t="n">
        <f aca="false">MIN($F12, 'Grilles et calculs individuels'!G13*'données complémentaires'!$I12)*$G12</f>
        <v>1953.33814505883</v>
      </c>
      <c r="O12" s="48" t="n">
        <f aca="false">MIN($F12, 'Grilles et calculs individuels'!H13*'données complémentaires'!$I12)*$G12</f>
        <v>1953.33814505883</v>
      </c>
      <c r="P12" s="48" t="n">
        <f aca="false">MIN($F12, 'Grilles et calculs individuels'!I13*'données complémentaires'!$I12)*$G12</f>
        <v>1953.33814505883</v>
      </c>
      <c r="Q12" s="48" t="n">
        <f aca="false">MIN($F12, 'Grilles et calculs individuels'!J13*'données complémentaires'!$I12)*$G12</f>
        <v>2757.536</v>
      </c>
    </row>
    <row r="13" customFormat="false" ht="12.85" hidden="false" customHeight="false" outlineLevel="0" collapsed="false">
      <c r="C13" s="47" t="n">
        <v>37987</v>
      </c>
      <c r="D13" s="47" t="n">
        <v>38352</v>
      </c>
      <c r="E13" s="0" t="n">
        <v>29712</v>
      </c>
      <c r="F13" s="46" t="n">
        <f aca="false">E13/12</f>
        <v>2476</v>
      </c>
      <c r="G13" s="30" t="n">
        <v>1.116</v>
      </c>
      <c r="H13" s="46"/>
      <c r="I13" s="5" t="n">
        <v>10</v>
      </c>
      <c r="J13" s="48" t="n">
        <f aca="false">MIN($F13, 'Grilles et calculs individuels'!C14*'données complémentaires'!$I13)*$G13</f>
        <v>2526.73882024854</v>
      </c>
      <c r="K13" s="48" t="n">
        <f aca="false">MIN($F13, 'Grilles et calculs individuels'!D14*'données complémentaires'!$I13)*$G13</f>
        <v>2763.216</v>
      </c>
      <c r="L13" s="48" t="n">
        <f aca="false">MIN($F13, 'Grilles et calculs individuels'!E14*'données complémentaires'!$I13)*$G13</f>
        <v>2763.216</v>
      </c>
      <c r="M13" s="48" t="n">
        <f aca="false">MIN($F13, 'Grilles et calculs individuels'!F14*'données complémentaires'!$I13)*$G13</f>
        <v>2763.216</v>
      </c>
      <c r="N13" s="48" t="n">
        <f aca="false">MIN($F13, 'Grilles et calculs individuels'!G14*'données complémentaires'!$I13)*$G13</f>
        <v>1972.33125271921</v>
      </c>
      <c r="O13" s="48" t="n">
        <f aca="false">MIN($F13, 'Grilles et calculs individuels'!H14*'données complémentaires'!$I13)*$G13</f>
        <v>1972.33125271921</v>
      </c>
      <c r="P13" s="48" t="n">
        <f aca="false">MIN($F13, 'Grilles et calculs individuels'!I14*'données complémentaires'!$I13)*$G13</f>
        <v>1928.16683351769</v>
      </c>
      <c r="Q13" s="48" t="n">
        <f aca="false">MIN($F13, 'Grilles et calculs individuels'!J14*'données complémentaires'!$I13)*$G13</f>
        <v>2763.216</v>
      </c>
    </row>
    <row r="14" customFormat="false" ht="12.85" hidden="false" customHeight="false" outlineLevel="0" collapsed="false">
      <c r="C14" s="47" t="n">
        <v>37622</v>
      </c>
      <c r="D14" s="47" t="n">
        <v>37986</v>
      </c>
      <c r="E14" s="0" t="n">
        <v>29184</v>
      </c>
      <c r="F14" s="46" t="n">
        <f aca="false">E14/12</f>
        <v>2432</v>
      </c>
      <c r="G14" s="30" t="n">
        <v>1.134</v>
      </c>
      <c r="H14" s="46"/>
      <c r="I14" s="5" t="n">
        <v>11</v>
      </c>
      <c r="J14" s="48" t="n">
        <f aca="false">MIN($F14, 'Grilles et calculs individuels'!C15*'données complémentaires'!$I14)*$G14</f>
        <v>2435.65943613404</v>
      </c>
      <c r="K14" s="48" t="n">
        <f aca="false">MIN($F14, 'Grilles et calculs individuels'!D15*'données complémentaires'!$I14)*$G14</f>
        <v>2757.888</v>
      </c>
      <c r="L14" s="48" t="n">
        <f aca="false">MIN($F14, 'Grilles et calculs individuels'!E15*'données complémentaires'!$I14)*$G14</f>
        <v>2757.888</v>
      </c>
      <c r="M14" s="48" t="n">
        <f aca="false">MIN($F14, 'Grilles et calculs individuels'!F15*'données complémentaires'!$I14)*$G14</f>
        <v>2757.888</v>
      </c>
      <c r="N14" s="48" t="n">
        <f aca="false">MIN($F14, 'Grilles et calculs individuels'!G15*'données complémentaires'!$I14)*$G14</f>
        <v>1994.1709198851</v>
      </c>
      <c r="O14" s="48" t="n">
        <f aca="false">MIN($F14, 'Grilles et calculs individuels'!H15*'données complémentaires'!$I14)*$G14</f>
        <v>1994.1709198851</v>
      </c>
      <c r="P14" s="48" t="n">
        <f aca="false">MIN($F14, 'Grilles et calculs individuels'!I15*'données complémentaires'!$I14)*$G14</f>
        <v>1949.51746710232</v>
      </c>
      <c r="Q14" s="48" t="n">
        <f aca="false">MIN($F14, 'Grilles et calculs individuels'!J15*'données complémentaires'!$I14)*$G14</f>
        <v>2757.888</v>
      </c>
    </row>
    <row r="15" customFormat="false" ht="12.85" hidden="false" customHeight="false" outlineLevel="0" collapsed="false">
      <c r="C15" s="47" t="n">
        <v>37257</v>
      </c>
      <c r="D15" s="47" t="n">
        <v>37621</v>
      </c>
      <c r="E15" s="0" t="n">
        <v>28224</v>
      </c>
      <c r="F15" s="46" t="n">
        <f aca="false">E15/12</f>
        <v>2352</v>
      </c>
      <c r="G15" s="30" t="n">
        <v>1.152</v>
      </c>
      <c r="H15" s="46"/>
      <c r="I15" s="5" t="n">
        <v>12</v>
      </c>
      <c r="J15" s="48" t="n">
        <f aca="false">MIN($F15, 'Grilles et calculs individuels'!C16*'données complémentaires'!$I15)*$G15</f>
        <v>2456.11208592115</v>
      </c>
      <c r="K15" s="48" t="n">
        <f aca="false">MIN($F15, 'Grilles et calculs individuels'!D16*'données complémentaires'!$I15)*$G15</f>
        <v>2709.504</v>
      </c>
      <c r="L15" s="48" t="n">
        <f aca="false">MIN($F15, 'Grilles et calculs individuels'!E16*'données complémentaires'!$I15)*$G15</f>
        <v>2709.504</v>
      </c>
      <c r="M15" s="48" t="n">
        <f aca="false">MIN($F15, 'Grilles et calculs individuels'!F16*'données complémentaires'!$I15)*$G15</f>
        <v>2709.504</v>
      </c>
      <c r="N15" s="48" t="n">
        <f aca="false">MIN($F15, 'Grilles et calculs individuels'!G16*'données complémentaires'!$I15)*$G15</f>
        <v>2010.91631492473</v>
      </c>
      <c r="O15" s="48" t="n">
        <f aca="false">MIN($F15, 'Grilles et calculs individuels'!H16*'données complémentaires'!$I15)*$G15</f>
        <v>2010.91631492473</v>
      </c>
      <c r="P15" s="48" t="n">
        <f aca="false">MIN($F15, 'Grilles et calculs individuels'!I16*'données complémentaires'!$I15)*$G15</f>
        <v>1965.88789944478</v>
      </c>
      <c r="Q15" s="48" t="n">
        <f aca="false">MIN($F15, 'Grilles et calculs individuels'!J16*'données complémentaires'!$I15)*$G15</f>
        <v>2709.504</v>
      </c>
    </row>
    <row r="16" customFormat="false" ht="12.85" hidden="false" customHeight="false" outlineLevel="0" collapsed="false">
      <c r="C16" s="47" t="n">
        <v>36892</v>
      </c>
      <c r="D16" s="47" t="n">
        <v>37256</v>
      </c>
      <c r="E16" s="0" t="n">
        <v>179400</v>
      </c>
      <c r="F16" s="46" t="n">
        <f aca="false">E16/(12*6.55957)</f>
        <v>2279.11280769929</v>
      </c>
      <c r="G16" s="30" t="n">
        <v>1.179</v>
      </c>
      <c r="H16" s="46"/>
      <c r="I16" s="5" t="n">
        <v>13</v>
      </c>
      <c r="J16" s="48" t="n">
        <f aca="false">MIN($F16, 'Grilles et calculs individuels'!C17*'données complémentaires'!$I16)*$G16</f>
        <v>2481.12440077364</v>
      </c>
      <c r="K16" s="48" t="n">
        <f aca="false">MIN($F16, 'Grilles et calculs individuels'!D17*'données complémentaires'!$I16)*$G16</f>
        <v>2687.07400027746</v>
      </c>
      <c r="L16" s="48" t="n">
        <f aca="false">MIN($F16, 'Grilles et calculs individuels'!E17*'données complémentaires'!$I16)*$G16</f>
        <v>2687.07400027746</v>
      </c>
      <c r="M16" s="48" t="n">
        <f aca="false">MIN($F16, 'Grilles et calculs individuels'!F17*'données complémentaires'!$I16)*$G16</f>
        <v>2687.07400027746</v>
      </c>
      <c r="N16" s="48" t="n">
        <f aca="false">MIN($F16, 'Grilles et calculs individuels'!G17*'données complémentaires'!$I16)*$G16</f>
        <v>2031.39488847974</v>
      </c>
      <c r="O16" s="48" t="n">
        <f aca="false">MIN($F16, 'Grilles et calculs individuels'!H17*'données complémentaires'!$I16)*$G16</f>
        <v>2031.39488847974</v>
      </c>
      <c r="P16" s="48" t="n">
        <f aca="false">MIN($F16, 'Grilles et calculs individuels'!I17*'données complémentaires'!$I16)*$G16</f>
        <v>1985.90791701135</v>
      </c>
      <c r="Q16" s="48" t="n">
        <f aca="false">MIN($F16, 'Grilles et calculs individuels'!J17*'données complémentaires'!$I16)*$G16</f>
        <v>2687.07400027746</v>
      </c>
    </row>
    <row r="17" customFormat="false" ht="12.85" hidden="false" customHeight="false" outlineLevel="0" collapsed="false">
      <c r="C17" s="47" t="n">
        <v>36526</v>
      </c>
      <c r="D17" s="47" t="n">
        <v>36891</v>
      </c>
      <c r="E17" s="0" t="n">
        <v>176400</v>
      </c>
      <c r="F17" s="46" t="n">
        <f aca="false">E17/(12*6.55957)</f>
        <v>2241.00055338993</v>
      </c>
      <c r="G17" s="30" t="n">
        <v>1.203</v>
      </c>
      <c r="H17" s="46"/>
      <c r="I17" s="5" t="n">
        <v>14</v>
      </c>
      <c r="J17" s="48" t="n">
        <f aca="false">MIN($F17, 'Grilles et calculs individuels'!C18*'données complémentaires'!$I17)*$G17</f>
        <v>2495.43239063212</v>
      </c>
      <c r="K17" s="48" t="n">
        <f aca="false">MIN($F17, 'Grilles et calculs individuels'!D18*'données complémentaires'!$I17)*$G17</f>
        <v>2695.92366572809</v>
      </c>
      <c r="L17" s="48" t="n">
        <f aca="false">MIN($F17, 'Grilles et calculs individuels'!E18*'données complémentaires'!$I17)*$G17</f>
        <v>2695.92366572809</v>
      </c>
      <c r="M17" s="48" t="n">
        <f aca="false">MIN($F17, 'Grilles et calculs individuels'!F18*'données complémentaires'!$I17)*$G17</f>
        <v>2695.92366572809</v>
      </c>
      <c r="N17" s="48" t="n">
        <f aca="false">MIN($F17, 'Grilles et calculs individuels'!G18*'données complémentaires'!$I17)*$G17</f>
        <v>2043.10940688675</v>
      </c>
      <c r="O17" s="48" t="n">
        <f aca="false">MIN($F17, 'Grilles et calculs individuels'!H18*'données complémentaires'!$I17)*$G17</f>
        <v>2043.10940688675</v>
      </c>
      <c r="P17" s="48" t="n">
        <f aca="false">MIN($F17, 'Grilles et calculs individuels'!I18*'données complémentaires'!$I17)*$G17</f>
        <v>1931.29368130705</v>
      </c>
      <c r="Q17" s="48" t="n">
        <f aca="false">MIN($F17, 'Grilles et calculs individuels'!J18*'données complémentaires'!$I17)*$G17</f>
        <v>2695.92366572809</v>
      </c>
    </row>
    <row r="18" customFormat="false" ht="12.85" hidden="false" customHeight="false" outlineLevel="0" collapsed="false">
      <c r="C18" s="47" t="n">
        <v>36161</v>
      </c>
      <c r="D18" s="47" t="n">
        <v>36525</v>
      </c>
      <c r="E18" s="0" t="n">
        <v>173640</v>
      </c>
      <c r="F18" s="46" t="n">
        <f aca="false">E18/(12*6.55957)</f>
        <v>2205.93727942533</v>
      </c>
      <c r="G18" s="30" t="n">
        <v>1.208</v>
      </c>
      <c r="H18" s="46"/>
      <c r="I18" s="5" t="n">
        <v>15</v>
      </c>
      <c r="J18" s="48" t="n">
        <f aca="false">MIN($F18, 'Grilles et calculs individuels'!C19*'données complémentaires'!$I18)*$G18</f>
        <v>2379.86652384389</v>
      </c>
      <c r="K18" s="48" t="n">
        <f aca="false">MIN($F18, 'Grilles et calculs individuels'!D19*'données complémentaires'!$I18)*$G18</f>
        <v>2664.7722335458</v>
      </c>
      <c r="L18" s="48" t="n">
        <f aca="false">MIN($F18, 'Grilles et calculs individuels'!E19*'données complémentaires'!$I18)*$G18</f>
        <v>2664.7722335458</v>
      </c>
      <c r="M18" s="48" t="n">
        <f aca="false">MIN($F18, 'Grilles et calculs individuels'!F19*'données complémentaires'!$I18)*$G18</f>
        <v>2664.7722335458</v>
      </c>
      <c r="N18" s="48" t="n">
        <f aca="false">MIN($F18, 'Grilles et calculs individuels'!G19*'données complémentaires'!$I18)*$G18</f>
        <v>2044.24404016306</v>
      </c>
      <c r="O18" s="48" t="n">
        <f aca="false">MIN($F18, 'Grilles et calculs individuels'!H19*'données complémentaires'!$I18)*$G18</f>
        <v>2044.24404016306</v>
      </c>
      <c r="P18" s="48" t="n">
        <f aca="false">MIN($F18, 'Grilles et calculs individuels'!I19*'données complémentaires'!$I18)*$G18</f>
        <v>1932.36621813241</v>
      </c>
      <c r="Q18" s="48" t="n">
        <f aca="false">MIN($F18, 'Grilles et calculs individuels'!J19*'données complémentaires'!$I18)*$G18</f>
        <v>2664.7722335458</v>
      </c>
    </row>
    <row r="19" customFormat="false" ht="12.85" hidden="false" customHeight="false" outlineLevel="0" collapsed="false">
      <c r="C19" s="47" t="n">
        <v>35796</v>
      </c>
      <c r="D19" s="47" t="n">
        <v>36160</v>
      </c>
      <c r="E19" s="0" t="n">
        <v>169080</v>
      </c>
      <c r="F19" s="46" t="n">
        <f aca="false">E19/(12*6.55957)</f>
        <v>2148.00665287511</v>
      </c>
      <c r="G19" s="30" t="n">
        <v>1.222</v>
      </c>
      <c r="H19" s="46"/>
      <c r="I19" s="5" t="n">
        <v>16</v>
      </c>
      <c r="J19" s="48" t="n">
        <f aca="false">MIN($F19, 'Grilles et calculs individuels'!C20*'données complémentaires'!$I19)*$G19</f>
        <v>2379.36761943808</v>
      </c>
      <c r="K19" s="48" t="n">
        <f aca="false">MIN($F19, 'Grilles et calculs individuels'!D20*'données complémentaires'!$I19)*$G19</f>
        <v>2624.86412981339</v>
      </c>
      <c r="L19" s="48" t="n">
        <f aca="false">MIN($F19, 'Grilles et calculs individuels'!E20*'données complémentaires'!$I19)*$G19</f>
        <v>2624.86412981339</v>
      </c>
      <c r="M19" s="48" t="n">
        <f aca="false">MIN($F19, 'Grilles et calculs individuels'!F20*'données complémentaires'!$I19)*$G19</f>
        <v>2624.86412981339</v>
      </c>
      <c r="N19" s="48" t="n">
        <f aca="false">MIN($F19, 'Grilles et calculs individuels'!G20*'données complémentaires'!$I19)*$G19</f>
        <v>1998.05040059967</v>
      </c>
      <c r="O19" s="48" t="n">
        <f aca="false">MIN($F19, 'Grilles et calculs individuels'!H20*'données complémentaires'!$I19)*$G19</f>
        <v>1998.05040059967</v>
      </c>
      <c r="P19" s="48" t="n">
        <f aca="false">MIN($F19, 'Grilles et calculs individuels'!I20*'données complémentaires'!$I19)*$G19</f>
        <v>1931.9611256576</v>
      </c>
      <c r="Q19" s="48" t="n">
        <f aca="false">MIN($F19, 'Grilles et calculs individuels'!J20*'données complémentaires'!$I19)*$G19</f>
        <v>2624.86412981339</v>
      </c>
    </row>
    <row r="20" customFormat="false" ht="12.85" hidden="false" customHeight="false" outlineLevel="0" collapsed="false">
      <c r="C20" s="47" t="n">
        <v>35431</v>
      </c>
      <c r="D20" s="47" t="n">
        <v>35795</v>
      </c>
      <c r="E20" s="0" t="n">
        <v>164640</v>
      </c>
      <c r="F20" s="46" t="n">
        <f aca="false">E20/(12*6.55957)</f>
        <v>2091.60051649727</v>
      </c>
      <c r="G20" s="30" t="n">
        <v>1.236</v>
      </c>
      <c r="H20" s="46"/>
      <c r="I20" s="5" t="n">
        <v>17</v>
      </c>
      <c r="J20" s="48" t="n">
        <f aca="false">MIN($F20, 'Grilles et calculs individuels'!C21*'données complémentaires'!$I20)*$G20</f>
        <v>2382.33711543427</v>
      </c>
      <c r="K20" s="48" t="n">
        <f aca="false">MIN($F20, 'Grilles et calculs individuels'!D21*'données complémentaires'!$I20)*$G20</f>
        <v>2585.21823839063</v>
      </c>
      <c r="L20" s="48" t="n">
        <f aca="false">MIN($F20, 'Grilles et calculs individuels'!E21*'données complémentaires'!$I20)*$G20</f>
        <v>2585.21823839063</v>
      </c>
      <c r="M20" s="48" t="n">
        <f aca="false">MIN($F20, 'Grilles et calculs individuels'!F21*'données complémentaires'!$I20)*$G20</f>
        <v>2585.21823839063</v>
      </c>
      <c r="N20" s="48" t="n">
        <f aca="false">MIN($F20, 'Grilles et calculs individuels'!G21*'données complémentaires'!$I20)*$G20</f>
        <v>2000.54400546186</v>
      </c>
      <c r="O20" s="48" t="n">
        <f aca="false">MIN($F20, 'Grilles et calculs individuels'!H21*'données complémentaires'!$I20)*$G20</f>
        <v>2000.54400546186</v>
      </c>
      <c r="P20" s="48" t="n">
        <f aca="false">MIN($F20, 'Grilles et calculs individuels'!I21*'données complémentaires'!$I20)*$G20</f>
        <v>1934.37224984898</v>
      </c>
      <c r="Q20" s="48" t="n">
        <f aca="false">MIN($F20, 'Grilles et calculs individuels'!J21*'données complémentaires'!$I20)*$G20</f>
        <v>2585.21823839063</v>
      </c>
    </row>
    <row r="21" customFormat="false" ht="12.85" hidden="false" customHeight="false" outlineLevel="0" collapsed="false">
      <c r="C21" s="47" t="n">
        <v>35247</v>
      </c>
      <c r="D21" s="47" t="n">
        <v>35430</v>
      </c>
      <c r="E21" s="0" t="n">
        <v>162480</v>
      </c>
      <c r="F21" s="0" t="n">
        <v>2048</v>
      </c>
      <c r="G21" s="30" t="n">
        <v>1.249</v>
      </c>
      <c r="I21" s="5" t="n">
        <v>18</v>
      </c>
      <c r="J21" s="48" t="n">
        <f aca="false">MIN($F21, 'Grilles et calculs individuels'!C22*'données complémentaires'!$I21)*$G21</f>
        <v>2394.42229895367</v>
      </c>
      <c r="K21" s="48" t="n">
        <f aca="false">MIN($F21, 'Grilles et calculs individuels'!D22*'données complémentaires'!$I21)*$G21</f>
        <v>2557.952</v>
      </c>
      <c r="L21" s="48" t="n">
        <f aca="false">MIN($F21, 'Grilles et calculs individuels'!E22*'données complémentaires'!$I21)*$G21</f>
        <v>2557.952</v>
      </c>
      <c r="M21" s="48" t="n">
        <f aca="false">MIN($F21, 'Grilles et calculs individuels'!F22*'données complémentaires'!$I21)*$G21</f>
        <v>2557.952</v>
      </c>
      <c r="N21" s="48" t="n">
        <f aca="false">MIN($F21, 'Grilles et calculs individuels'!G22*'données complémentaires'!$I21)*$G21</f>
        <v>2010.69241866837</v>
      </c>
      <c r="O21" s="48" t="n">
        <f aca="false">MIN($F21, 'Grilles et calculs individuels'!H22*'données complémentaires'!$I21)*$G21</f>
        <v>2010.69241866837</v>
      </c>
      <c r="P21" s="48" t="n">
        <f aca="false">MIN($F21, 'Grilles et calculs individuels'!I22*'données complémentaires'!$I21)*$G21</f>
        <v>1898.14137741676</v>
      </c>
      <c r="Q21" s="48" t="n">
        <f aca="false">MIN($F21, 'Grilles et calculs individuels'!J22*'données complémentaires'!$I21)*$G21</f>
        <v>2557.952</v>
      </c>
    </row>
    <row r="22" customFormat="false" ht="12.85" hidden="false" customHeight="false" outlineLevel="0" collapsed="false">
      <c r="C22" s="47" t="n">
        <v>34881</v>
      </c>
      <c r="D22" s="47" t="n">
        <v>35064</v>
      </c>
      <c r="E22" s="0" t="n">
        <v>156720</v>
      </c>
      <c r="F22" s="0" t="n">
        <v>1981</v>
      </c>
      <c r="G22" s="30" t="n">
        <v>1.281</v>
      </c>
      <c r="I22" s="5" t="n">
        <v>19</v>
      </c>
      <c r="J22" s="48" t="n">
        <f aca="false">MIN($F22, 'Grilles et calculs individuels'!C23*'données complémentaires'!$I22)*$G22</f>
        <v>2308.2169466318</v>
      </c>
      <c r="K22" s="48" t="n">
        <f aca="false">MIN($F22, 'Grilles et calculs individuels'!D23*'données complémentaires'!$I22)*$G22</f>
        <v>2537.661</v>
      </c>
      <c r="L22" s="48" t="n">
        <f aca="false">MIN($F22, 'Grilles et calculs individuels'!E23*'données complémentaires'!$I22)*$G22</f>
        <v>2537.661</v>
      </c>
      <c r="M22" s="48" t="n">
        <f aca="false">MIN($F22, 'Grilles et calculs individuels'!F23*'données complémentaires'!$I22)*$G22</f>
        <v>2537.661</v>
      </c>
      <c r="N22" s="48" t="n">
        <f aca="false">MIN($F22, 'Grilles et calculs individuels'!G23*'données complémentaires'!$I22)*$G22</f>
        <v>2038.48733197405</v>
      </c>
      <c r="O22" s="48" t="n">
        <f aca="false">MIN($F22, 'Grilles et calculs individuels'!H23*'données complémentaires'!$I22)*$G22</f>
        <v>2038.48733197405</v>
      </c>
      <c r="P22" s="48" t="n">
        <f aca="false">MIN($F22, 'Grilles et calculs individuels'!I23*'données complémentaires'!$I22)*$G22</f>
        <v>1924.38043543348</v>
      </c>
      <c r="Q22" s="48" t="n">
        <f aca="false">MIN($F22, 'Grilles et calculs individuels'!J23*'données complémentaires'!$I22)*$G22</f>
        <v>2537.661</v>
      </c>
    </row>
    <row r="23" customFormat="false" ht="12.85" hidden="false" customHeight="false" outlineLevel="0" collapsed="false">
      <c r="C23" s="47" t="n">
        <v>34516</v>
      </c>
      <c r="D23" s="47" t="n">
        <v>34699</v>
      </c>
      <c r="E23" s="0" t="n">
        <v>154080</v>
      </c>
      <c r="F23" s="0" t="n">
        <v>1945</v>
      </c>
      <c r="G23" s="30" t="n">
        <v>1.295</v>
      </c>
      <c r="I23" s="5" t="n">
        <v>20</v>
      </c>
      <c r="J23" s="48" t="n">
        <f aca="false">MIN($F23, 'Grilles et calculs individuels'!C24*'données complémentaires'!$I23)*$G23</f>
        <v>2270.92712211146</v>
      </c>
      <c r="K23" s="48" t="n">
        <f aca="false">MIN($F23, 'Grilles et calculs individuels'!D24*'données complémentaires'!$I23)*$G23</f>
        <v>2518.775</v>
      </c>
      <c r="L23" s="48" t="n">
        <f aca="false">MIN($F23, 'Grilles et calculs individuels'!E24*'données complémentaires'!$I23)*$G23</f>
        <v>2518.775</v>
      </c>
      <c r="M23" s="48" t="n">
        <f aca="false">MIN($F23, 'Grilles et calculs individuels'!F24*'données complémentaires'!$I23)*$G23</f>
        <v>2518.775</v>
      </c>
      <c r="N23" s="48" t="n">
        <f aca="false">MIN($F23, 'Grilles et calculs individuels'!G24*'données complémentaires'!$I23)*$G23</f>
        <v>1939.21755155417</v>
      </c>
      <c r="O23" s="48" t="n">
        <f aca="false">MIN($F23, 'Grilles et calculs individuels'!H24*'données complémentaires'!$I23)*$G23</f>
        <v>1939.21755155417</v>
      </c>
      <c r="P23" s="48" t="n">
        <f aca="false">MIN($F23, 'Grilles et calculs individuels'!I24*'données complémentaires'!$I23)*$G23</f>
        <v>1893.29158615854</v>
      </c>
      <c r="Q23" s="48" t="n">
        <f aca="false">MIN($F23, 'Grilles et calculs individuels'!J24*'données complémentaires'!$I23)*$G23</f>
        <v>2518.775</v>
      </c>
    </row>
    <row r="24" customFormat="false" ht="12.85" hidden="false" customHeight="false" outlineLevel="0" collapsed="false">
      <c r="C24" s="47" t="n">
        <v>34151</v>
      </c>
      <c r="D24" s="47" t="n">
        <v>34334</v>
      </c>
      <c r="E24" s="0" t="n">
        <v>151320</v>
      </c>
      <c r="F24" s="0" t="n">
        <v>1904</v>
      </c>
      <c r="G24" s="30" t="n">
        <v>1.32</v>
      </c>
      <c r="I24" s="5" t="n">
        <v>21</v>
      </c>
      <c r="J24" s="48" t="n">
        <f aca="false">MIN($F24, 'Grilles et calculs individuels'!C25*'données complémentaires'!$I24)*$G24</f>
        <v>2288.56937139525</v>
      </c>
      <c r="K24" s="48" t="n">
        <f aca="false">MIN($F24, 'Grilles et calculs individuels'!D25*'données complémentaires'!$I24)*$G24</f>
        <v>2513.28</v>
      </c>
      <c r="L24" s="48" t="n">
        <f aca="false">MIN($F24, 'Grilles et calculs individuels'!E25*'données complémentaires'!$I24)*$G24</f>
        <v>2513.28</v>
      </c>
      <c r="M24" s="48" t="n">
        <f aca="false">MIN($F24, 'Grilles et calculs individuels'!F25*'données complémentaires'!$I24)*$G24</f>
        <v>2513.28</v>
      </c>
      <c r="N24" s="48" t="n">
        <f aca="false">MIN($F24, 'Grilles et calculs individuels'!G25*'données complémentaires'!$I24)*$G24</f>
        <v>1954.282834419</v>
      </c>
      <c r="O24" s="48" t="n">
        <f aca="false">MIN($F24, 'Grilles et calculs individuels'!H25*'données complémentaires'!$I24)*$G24</f>
        <v>1954.282834419</v>
      </c>
      <c r="P24" s="48" t="n">
        <f aca="false">MIN($F24, 'Grilles et calculs individuels'!I25*'données complémentaires'!$I24)*$G24</f>
        <v>1825.70852628074</v>
      </c>
      <c r="Q24" s="48" t="n">
        <f aca="false">MIN($F24, 'Grilles et calculs individuels'!J25*'données complémentaires'!$I24)*$G24</f>
        <v>2513.28</v>
      </c>
    </row>
    <row r="25" customFormat="false" ht="12.85" hidden="false" customHeight="false" outlineLevel="0" collapsed="false">
      <c r="C25" s="47" t="n">
        <v>33786</v>
      </c>
      <c r="D25" s="47" t="n">
        <v>33969</v>
      </c>
      <c r="E25" s="0" t="n">
        <v>145800</v>
      </c>
      <c r="F25" s="0" t="n">
        <v>1831</v>
      </c>
      <c r="G25" s="30" t="n">
        <v>1.32</v>
      </c>
      <c r="I25" s="5" t="n">
        <v>22</v>
      </c>
      <c r="J25" s="48" t="n">
        <f aca="false">MIN($F25, 'Grilles et calculs individuels'!C26*'données complémentaires'!$I25)*$G25</f>
        <v>2227.83220525417</v>
      </c>
      <c r="K25" s="48" t="n">
        <f aca="false">MIN($F25, 'Grilles et calculs individuels'!D26*'données complémentaires'!$I25)*$G25</f>
        <v>2416.92</v>
      </c>
      <c r="L25" s="48" t="n">
        <f aca="false">MIN($F25, 'Grilles et calculs individuels'!E26*'données complémentaires'!$I25)*$G25</f>
        <v>2416.92</v>
      </c>
      <c r="M25" s="48" t="n">
        <f aca="false">MIN($F25, 'Grilles et calculs individuels'!F26*'données complémentaires'!$I25)*$G25</f>
        <v>2416.92</v>
      </c>
      <c r="N25" s="48" t="n">
        <f aca="false">MIN($F25, 'Grilles et calculs individuels'!G26*'données complémentaires'!$I25)*$G25</f>
        <v>1902.41741898333</v>
      </c>
      <c r="O25" s="48" t="n">
        <f aca="false">MIN($F25, 'Grilles et calculs individuels'!H26*'données complémentaires'!$I25)*$G25</f>
        <v>1902.41741898333</v>
      </c>
      <c r="P25" s="48" t="n">
        <f aca="false">MIN($F25, 'Grilles et calculs individuels'!I26*'données complémentaires'!$I25)*$G25</f>
        <v>1777.25539067913</v>
      </c>
      <c r="Q25" s="48" t="n">
        <f aca="false">MIN($F25, 'Grilles et calculs individuels'!J26*'données complémentaires'!$I25)*$G25</f>
        <v>2416.92</v>
      </c>
    </row>
    <row r="26" customFormat="false" ht="12.85" hidden="false" customHeight="false" outlineLevel="0" collapsed="false">
      <c r="C26" s="47" t="n">
        <v>33420</v>
      </c>
      <c r="D26" s="47" t="n">
        <v>33603</v>
      </c>
      <c r="E26" s="0" t="n">
        <v>139440</v>
      </c>
      <c r="F26" s="0" t="n">
        <v>1751</v>
      </c>
      <c r="G26" s="30" t="n">
        <v>1.362</v>
      </c>
      <c r="I26" s="5" t="n">
        <v>23</v>
      </c>
      <c r="J26" s="48" t="n">
        <f aca="false">MIN($F26, 'Grilles et calculs individuels'!C27*'données complémentaires'!$I26)*$G26</f>
        <v>2138.61490821651</v>
      </c>
      <c r="K26" s="48" t="n">
        <f aca="false">MIN($F26, 'Grilles et calculs individuels'!D27*'données complémentaires'!$I26)*$G26</f>
        <v>2384.862</v>
      </c>
      <c r="L26" s="48" t="n">
        <f aca="false">MIN($F26, 'Grilles et calculs individuels'!E27*'données complémentaires'!$I26)*$G26</f>
        <v>2384.862</v>
      </c>
      <c r="M26" s="48" t="n">
        <f aca="false">MIN($F26, 'Grilles et calculs individuels'!F27*'données complémentaires'!$I26)*$G26</f>
        <v>2384.862</v>
      </c>
      <c r="N26" s="48" t="n">
        <f aca="false">MIN($F26, 'Grilles et calculs individuels'!G27*'données complémentaires'!$I26)*$G26</f>
        <v>1912.17627036137</v>
      </c>
      <c r="O26" s="48" t="n">
        <f aca="false">MIN($F26, 'Grilles et calculs individuels'!H27*'données complémentaires'!$I26)*$G26</f>
        <v>1912.17627036137</v>
      </c>
      <c r="P26" s="48" t="n">
        <f aca="false">MIN($F26, 'Grilles et calculs individuels'!I27*'données complémentaires'!$I26)*$G26</f>
        <v>1786.37219703582</v>
      </c>
      <c r="Q26" s="48" t="n">
        <f aca="false">MIN($F26, 'Grilles et calculs individuels'!J27*'données complémentaires'!$I26)*$G26</f>
        <v>2384.862</v>
      </c>
    </row>
    <row r="27" customFormat="false" ht="12.85" hidden="false" customHeight="false" outlineLevel="0" collapsed="false">
      <c r="C27" s="47" t="n">
        <v>33055</v>
      </c>
      <c r="D27" s="47" t="n">
        <v>33238</v>
      </c>
      <c r="E27" s="0" t="n">
        <v>132480</v>
      </c>
      <c r="F27" s="0" t="n">
        <v>1665</v>
      </c>
      <c r="G27" s="30" t="n">
        <v>1.384</v>
      </c>
      <c r="I27" s="5" t="n">
        <v>24</v>
      </c>
      <c r="J27" s="48" t="n">
        <f aca="false">MIN($F27, 'Grilles et calculs individuels'!C28*'données complémentaires'!$I27)*$G27</f>
        <v>2133.69120812044</v>
      </c>
      <c r="K27" s="48" t="n">
        <f aca="false">MIN($F27, 'Grilles et calculs individuels'!D28*'données complémentaires'!$I27)*$G27</f>
        <v>2304.36</v>
      </c>
      <c r="L27" s="48" t="n">
        <f aca="false">MIN($F27, 'Grilles et calculs individuels'!E28*'données complémentaires'!$I27)*$G27</f>
        <v>2304.36</v>
      </c>
      <c r="M27" s="48" t="n">
        <f aca="false">MIN($F27, 'Grilles et calculs individuels'!F28*'données complémentaires'!$I27)*$G27</f>
        <v>2304.36</v>
      </c>
      <c r="N27" s="48" t="n">
        <f aca="false">MIN($F27, 'Grilles et calculs individuels'!G28*'données complémentaires'!$I27)*$G27</f>
        <v>1862.59260264022</v>
      </c>
      <c r="O27" s="48" t="n">
        <f aca="false">MIN($F27, 'Grilles et calculs individuels'!H28*'données complémentaires'!$I27)*$G27</f>
        <v>1862.59260264022</v>
      </c>
      <c r="P27" s="48" t="n">
        <f aca="false">MIN($F27, 'Grilles et calculs individuels'!I28*'données complémentaires'!$I27)*$G27</f>
        <v>1711.97744730983</v>
      </c>
      <c r="Q27" s="48" t="n">
        <f aca="false">MIN($F27, 'Grilles et calculs individuels'!J28*'données complémentaires'!$I27)*$G27</f>
        <v>2304.36</v>
      </c>
    </row>
    <row r="28" customFormat="false" ht="12.85" hidden="false" customHeight="false" outlineLevel="0" collapsed="false">
      <c r="C28" s="47" t="n">
        <v>32690</v>
      </c>
      <c r="D28" s="47" t="n">
        <v>32873</v>
      </c>
      <c r="E28" s="0" t="n">
        <v>126480</v>
      </c>
      <c r="F28" s="0" t="n">
        <v>1592</v>
      </c>
      <c r="G28" s="30" t="n">
        <v>1.423</v>
      </c>
      <c r="I28" s="5" t="n">
        <v>25</v>
      </c>
      <c r="J28" s="48" t="n">
        <f aca="false">MIN($F28, 'Grilles et calculs individuels'!C29*'données complémentaires'!$I28)*$G28</f>
        <v>2140.71776148666</v>
      </c>
      <c r="K28" s="48" t="n">
        <f aca="false">MIN($F28, 'Grilles et calculs individuels'!D29*'données complémentaires'!$I28)*$G28</f>
        <v>2265.416</v>
      </c>
      <c r="L28" s="48" t="n">
        <f aca="false">MIN($F28, 'Grilles et calculs individuels'!E29*'données complémentaires'!$I28)*$G28</f>
        <v>2265.416</v>
      </c>
      <c r="M28" s="48" t="n">
        <f aca="false">MIN($F28, 'Grilles et calculs individuels'!F29*'données complémentaires'!$I28)*$G28</f>
        <v>2265.416</v>
      </c>
      <c r="N28" s="48" t="n">
        <f aca="false">MIN($F28, 'Grilles et calculs individuels'!G29*'données complémentaires'!$I28)*$G28</f>
        <v>1868.72638913762</v>
      </c>
      <c r="O28" s="48" t="n">
        <f aca="false">MIN($F28, 'Grilles et calculs individuels'!H29*'données complémentaires'!$I28)*$G28</f>
        <v>1868.72638913762</v>
      </c>
      <c r="P28" s="48" t="n">
        <f aca="false">MIN($F28, 'Grilles et calculs individuels'!I29*'données complémentaires'!$I28)*$G28</f>
        <v>1717.61523634393</v>
      </c>
      <c r="Q28" s="48" t="n">
        <f aca="false">MIN($F28, 'Grilles et calculs individuels'!J29*'données complémentaires'!$I28)*$G28</f>
        <v>2265.416</v>
      </c>
    </row>
    <row r="29" customFormat="false" ht="12.85" hidden="false" customHeight="false" outlineLevel="0" collapsed="false">
      <c r="C29" s="47" t="n">
        <v>32325</v>
      </c>
      <c r="D29" s="47" t="n">
        <v>32508</v>
      </c>
      <c r="E29" s="0" t="n">
        <v>121320</v>
      </c>
      <c r="F29" s="0" t="n">
        <v>1529</v>
      </c>
      <c r="G29" s="30" t="n">
        <v>1.475</v>
      </c>
      <c r="I29" s="5" t="n">
        <v>26</v>
      </c>
      <c r="J29" s="48" t="n">
        <f aca="false">MIN($F29, 'Grilles et calculs individuels'!C30*'données complémentaires'!$I29)*$G29</f>
        <v>2071.63883384056</v>
      </c>
      <c r="K29" s="48" t="n">
        <f aca="false">MIN($F29, 'Grilles et calculs individuels'!D30*'données complémentaires'!$I29)*$G29</f>
        <v>2255.275</v>
      </c>
      <c r="L29" s="48" t="n">
        <f aca="false">MIN($F29, 'Grilles et calculs individuels'!E30*'données complémentaires'!$I29)*$G29</f>
        <v>2255.275</v>
      </c>
      <c r="M29" s="48" t="n">
        <f aca="false">MIN($F29, 'Grilles et calculs individuels'!F30*'données complémentaires'!$I29)*$G29</f>
        <v>2255.275</v>
      </c>
      <c r="N29" s="48" t="n">
        <f aca="false">MIN($F29, 'Grilles et calculs individuels'!G30*'données complémentaires'!$I29)*$G29</f>
        <v>1897.72355678098</v>
      </c>
      <c r="O29" s="48" t="n">
        <f aca="false">MIN($F29, 'Grilles et calculs individuels'!H30*'données complémentaires'!$I29)*$G29</f>
        <v>1897.72355678098</v>
      </c>
      <c r="P29" s="48" t="n">
        <f aca="false">MIN($F29, 'Grilles et calculs individuels'!I30*'données complémentaires'!$I29)*$G29</f>
        <v>1708.463788847</v>
      </c>
      <c r="Q29" s="48" t="n">
        <f aca="false">MIN($F29, 'Grilles et calculs individuels'!J30*'données complémentaires'!$I29)*$G29</f>
        <v>2255.275</v>
      </c>
    </row>
    <row r="30" customFormat="false" ht="12.85" hidden="false" customHeight="false" outlineLevel="0" collapsed="false">
      <c r="C30" s="47" t="n">
        <v>31959</v>
      </c>
      <c r="D30" s="47" t="n">
        <v>32142</v>
      </c>
      <c r="E30" s="0" t="n">
        <v>118080</v>
      </c>
      <c r="F30" s="0" t="n">
        <v>1484</v>
      </c>
      <c r="G30" s="30" t="n">
        <v>1.51</v>
      </c>
      <c r="I30" s="5" t="n">
        <v>27</v>
      </c>
      <c r="J30" s="48" t="n">
        <f aca="false">MIN($F30, 'Grilles et calculs individuels'!C31*'données complémentaires'!$I30)*$G30</f>
        <v>2078.90514860583</v>
      </c>
      <c r="K30" s="48" t="n">
        <f aca="false">MIN($F30, 'Grilles et calculs individuels'!D31*'données complémentaires'!$I30)*$G30</f>
        <v>2240.84</v>
      </c>
      <c r="L30" s="48" t="n">
        <f aca="false">MIN($F30, 'Grilles et calculs individuels'!E31*'données complémentaires'!$I30)*$G30</f>
        <v>2240.84</v>
      </c>
      <c r="M30" s="48" t="n">
        <f aca="false">MIN($F30, 'Grilles et calculs individuels'!F31*'données complémentaires'!$I30)*$G30</f>
        <v>2240.84</v>
      </c>
      <c r="N30" s="48" t="n">
        <f aca="false">MIN($F30, 'Grilles et calculs individuels'!G31*'données complémentaires'!$I30)*$G30</f>
        <v>1822.24444374454</v>
      </c>
      <c r="O30" s="48" t="n">
        <f aca="false">MIN($F30, 'Grilles et calculs individuels'!H31*'données complémentaires'!$I30)*$G30</f>
        <v>1822.24444374454</v>
      </c>
      <c r="P30" s="48" t="n">
        <f aca="false">MIN($F30, 'Grilles et calculs individuels'!I31*'données complémentaires'!$I30)*$G30</f>
        <v>1714.45625985692</v>
      </c>
      <c r="Q30" s="48" t="n">
        <f aca="false">MIN($F30, 'Grilles et calculs individuels'!J31*'données complémentaires'!$I30)*$G30</f>
        <v>2240.84</v>
      </c>
    </row>
    <row r="31" customFormat="false" ht="12.85" hidden="false" customHeight="false" outlineLevel="0" collapsed="false">
      <c r="C31" s="47" t="n">
        <v>31594</v>
      </c>
      <c r="D31" s="47" t="n">
        <v>31777</v>
      </c>
      <c r="E31" s="0" t="n">
        <v>113760</v>
      </c>
      <c r="F31" s="0" t="n">
        <v>1425</v>
      </c>
      <c r="G31" s="30" t="n">
        <v>1.568</v>
      </c>
      <c r="I31" s="5" t="n">
        <v>28</v>
      </c>
      <c r="J31" s="48" t="n">
        <f aca="false">MIN($F31, 'Grilles et calculs individuels'!C32*'données complémentaires'!$I31)*$G31</f>
        <v>2132.08542777845</v>
      </c>
      <c r="K31" s="48" t="n">
        <f aca="false">MIN($F31, 'Grilles et calculs individuels'!D32*'données complémentaires'!$I31)*$G31</f>
        <v>2234.4</v>
      </c>
      <c r="L31" s="48" t="n">
        <f aca="false">MIN($F31, 'Grilles et calculs individuels'!E32*'données complémentaires'!$I31)*$G31</f>
        <v>2234.4</v>
      </c>
      <c r="M31" s="48" t="n">
        <f aca="false">MIN($F31, 'Grilles et calculs individuels'!F32*'données complémentaires'!$I31)*$G31</f>
        <v>2234.4</v>
      </c>
      <c r="N31" s="48" t="n">
        <f aca="false">MIN($F31, 'Grilles et calculs individuels'!G32*'données complémentaires'!$I31)*$G31</f>
        <v>1868.85910930737</v>
      </c>
      <c r="O31" s="48" t="n">
        <f aca="false">MIN($F31, 'Grilles et calculs individuels'!H32*'données complémentaires'!$I31)*$G31</f>
        <v>1868.85910930737</v>
      </c>
      <c r="P31" s="48" t="n">
        <f aca="false">MIN($F31, 'Grilles et calculs individuels'!I32*'données complémentaires'!$I31)*$G31</f>
        <v>1721.46510478685</v>
      </c>
      <c r="Q31" s="48" t="n">
        <f aca="false">MIN($F31, 'Grilles et calculs individuels'!J32*'données complémentaires'!$I31)*$G31</f>
        <v>2234.4</v>
      </c>
    </row>
    <row r="32" customFormat="false" ht="12.85" hidden="false" customHeight="false" outlineLevel="0" collapsed="false">
      <c r="C32" s="47" t="n">
        <v>31229</v>
      </c>
      <c r="D32" s="47" t="n">
        <v>31412</v>
      </c>
      <c r="E32" s="0" t="n">
        <v>108720</v>
      </c>
      <c r="F32" s="0" t="n">
        <v>1353</v>
      </c>
      <c r="G32" s="30" t="n">
        <v>1.603</v>
      </c>
      <c r="I32" s="5" t="n">
        <v>29</v>
      </c>
      <c r="J32" s="48" t="n">
        <f aca="false">MIN($F32, 'Grilles et calculs individuels'!C33*'données complémentaires'!$I32)*$G32</f>
        <v>2056.30489381468</v>
      </c>
      <c r="K32" s="48" t="n">
        <f aca="false">MIN($F32, 'Grilles et calculs individuels'!D33*'données complémentaires'!$I32)*$G32</f>
        <v>2168.859</v>
      </c>
      <c r="L32" s="48" t="n">
        <f aca="false">MIN($F32, 'Grilles et calculs individuels'!E33*'données complémentaires'!$I32)*$G32</f>
        <v>2168.859</v>
      </c>
      <c r="M32" s="48" t="n">
        <f aca="false">MIN($F32, 'Grilles et calculs individuels'!F33*'données complémentaires'!$I32)*$G32</f>
        <v>2168.859</v>
      </c>
      <c r="N32" s="48" t="n">
        <f aca="false">MIN($F32, 'Grilles et calculs individuels'!G33*'données complémentaires'!$I32)*$G32</f>
        <v>1871.7645650472</v>
      </c>
      <c r="O32" s="48" t="n">
        <f aca="false">MIN($F32, 'Grilles et calculs individuels'!H33*'données complémentaires'!$I32)*$G32</f>
        <v>1871.7645650472</v>
      </c>
      <c r="P32" s="48" t="n">
        <f aca="false">MIN($F32, 'Grilles et calculs individuels'!I33*'données complémentaires'!$I32)*$G32</f>
        <v>1724.14141176189</v>
      </c>
      <c r="Q32" s="48" t="n">
        <f aca="false">MIN($F32, 'Grilles et calculs individuels'!J33*'données complémentaires'!$I32)*$G32</f>
        <v>2168.859</v>
      </c>
    </row>
    <row r="33" customFormat="false" ht="12.85" hidden="false" customHeight="false" outlineLevel="0" collapsed="false">
      <c r="C33" s="47" t="n">
        <v>30864</v>
      </c>
      <c r="D33" s="47" t="n">
        <v>31047</v>
      </c>
      <c r="E33" s="0" t="n">
        <v>101880</v>
      </c>
      <c r="F33" s="0" t="n">
        <v>1265</v>
      </c>
      <c r="G33" s="30" t="n">
        <v>1.672</v>
      </c>
      <c r="I33" s="5" t="n">
        <v>30</v>
      </c>
      <c r="J33" s="48" t="n">
        <f aca="false">MIN($F33, 'Grilles et calculs individuels'!C34*'données complémentaires'!$I33)*$G33</f>
        <v>2056.06917830417</v>
      </c>
      <c r="K33" s="48" t="n">
        <f aca="false">MIN($F33, 'Grilles et calculs individuels'!D34*'données complémentaires'!$I33)*$G33</f>
        <v>2115.08</v>
      </c>
      <c r="L33" s="48" t="n">
        <f aca="false">MIN($F33, 'Grilles et calculs individuels'!E34*'données complémentaires'!$I33)*$G33</f>
        <v>2115.08</v>
      </c>
      <c r="M33" s="48" t="n">
        <f aca="false">MIN($F33, 'Grilles et calculs individuels'!F34*'données complémentaires'!$I33)*$G33</f>
        <v>2115.08</v>
      </c>
      <c r="N33" s="48" t="n">
        <f aca="false">MIN($F33, 'Grilles et calculs individuels'!G34*'données complémentaires'!$I33)*$G33</f>
        <v>1797.74688793384</v>
      </c>
      <c r="O33" s="48" t="n">
        <f aca="false">MIN($F33, 'Grilles et calculs individuels'!H34*'données complémentaires'!$I33)*$G33</f>
        <v>1797.74688793384</v>
      </c>
      <c r="P33" s="48" t="n">
        <f aca="false">MIN($F33, 'Grilles et calculs individuels'!I34*'données complémentaires'!$I33)*$G33</f>
        <v>1713.38908427756</v>
      </c>
      <c r="Q33" s="48" t="n">
        <f aca="false">MIN($F33, 'Grilles et calculs individuels'!J34*'données complémentaires'!$I33)*$G33</f>
        <v>2115.08</v>
      </c>
    </row>
    <row r="34" customFormat="false" ht="12.85" hidden="false" customHeight="false" outlineLevel="0" collapsed="false">
      <c r="C34" s="47" t="n">
        <v>30498</v>
      </c>
      <c r="D34" s="47" t="n">
        <v>30681</v>
      </c>
      <c r="E34" s="0" t="n">
        <v>94440</v>
      </c>
      <c r="F34" s="0" t="n">
        <v>1165</v>
      </c>
      <c r="G34" s="30" t="n">
        <v>1.764</v>
      </c>
      <c r="I34" s="5" t="n">
        <v>31</v>
      </c>
      <c r="J34" s="48" t="n">
        <f aca="false">MIN($F34, 'Grilles et calculs individuels'!C35*'données complémentaires'!$I34)*$G34</f>
        <v>1913.78633886433</v>
      </c>
      <c r="K34" s="48" t="n">
        <f aca="false">MIN($F34, 'Grilles et calculs individuels'!D35*'données complémentaires'!$I34)*$G34</f>
        <v>2055.06</v>
      </c>
      <c r="L34" s="48" t="n">
        <f aca="false">MIN($F34, 'Grilles et calculs individuels'!E35*'données complémentaires'!$I34)*$G34</f>
        <v>2055.06</v>
      </c>
      <c r="M34" s="48" t="n">
        <f aca="false">MIN($F34, 'Grilles et calculs individuels'!F35*'données complémentaires'!$I34)*$G34</f>
        <v>2055.06</v>
      </c>
      <c r="N34" s="48" t="n">
        <f aca="false">MIN($F34, 'Grilles et calculs individuels'!G35*'données complémentaires'!$I34)*$G34</f>
        <v>1740.26968141575</v>
      </c>
      <c r="O34" s="48" t="n">
        <f aca="false">MIN($F34, 'Grilles et calculs individuels'!H35*'données complémentaires'!$I34)*$G34</f>
        <v>1740.26968141575</v>
      </c>
      <c r="P34" s="48" t="n">
        <f aca="false">MIN($F34, 'Grilles et calculs individuels'!I35*'données complémentaires'!$I34)*$G34</f>
        <v>1658.60894870683</v>
      </c>
      <c r="Q34" s="48" t="n">
        <f aca="false">MIN($F34, 'Grilles et calculs individuels'!J35*'données complémentaires'!$I34)*$G34</f>
        <v>2055.06</v>
      </c>
    </row>
    <row r="35" customFormat="false" ht="12.85" hidden="false" customHeight="false" outlineLevel="0" collapsed="false">
      <c r="C35" s="47" t="n">
        <v>30133</v>
      </c>
      <c r="D35" s="47" t="n">
        <v>30316</v>
      </c>
      <c r="E35" s="0" t="n">
        <v>84960</v>
      </c>
      <c r="F35" s="0" t="n">
        <v>1042</v>
      </c>
      <c r="G35" s="30" t="n">
        <v>1.87</v>
      </c>
      <c r="I35" s="5" t="n">
        <v>32</v>
      </c>
      <c r="J35" s="48" t="n">
        <f aca="false">MIN($F35, 'Grilles et calculs individuels'!C36*'données complémentaires'!$I35)*$G35</f>
        <v>1859.71566940168</v>
      </c>
      <c r="K35" s="48" t="n">
        <f aca="false">MIN($F35, 'Grilles et calculs individuels'!D36*'données complémentaires'!$I35)*$G35</f>
        <v>1948.54</v>
      </c>
      <c r="L35" s="48" t="n">
        <f aca="false">MIN($F35, 'Grilles et calculs individuels'!E36*'données complémentaires'!$I35)*$G35</f>
        <v>1948.54</v>
      </c>
      <c r="M35" s="48" t="n">
        <f aca="false">MIN($F35, 'Grilles et calculs individuels'!F36*'données complémentaires'!$I35)*$G35</f>
        <v>1948.54</v>
      </c>
      <c r="N35" s="48" t="n">
        <f aca="false">MIN($F35, 'Grilles et calculs individuels'!G36*'données complémentaires'!$I35)*$G35</f>
        <v>1656.38892686026</v>
      </c>
      <c r="O35" s="48" t="n">
        <f aca="false">MIN($F35, 'Grilles et calculs individuels'!H36*'données complémentaires'!$I35)*$G35</f>
        <v>1656.38892686026</v>
      </c>
      <c r="P35" s="48" t="n">
        <f aca="false">MIN($F35, 'Grilles et calculs individuels'!I36*'données complémentaires'!$I35)*$G35</f>
        <v>1601.83001269539</v>
      </c>
      <c r="Q35" s="48" t="n">
        <f aca="false">MIN($F35, 'Grilles et calculs individuels'!J36*'données complémentaires'!$I35)*$G35</f>
        <v>1948.54</v>
      </c>
    </row>
    <row r="36" customFormat="false" ht="12.85" hidden="false" customHeight="false" outlineLevel="0" collapsed="false">
      <c r="C36" s="47" t="n">
        <v>29587</v>
      </c>
      <c r="D36" s="47" t="n">
        <v>29951</v>
      </c>
      <c r="E36" s="0" t="n">
        <v>68760</v>
      </c>
      <c r="F36" s="46" t="n">
        <f aca="false">E36/(12*6.55957)</f>
        <v>873.532868770362</v>
      </c>
      <c r="G36" s="30" t="n">
        <v>2.094</v>
      </c>
      <c r="H36" s="46"/>
      <c r="I36" s="5" t="n">
        <v>33</v>
      </c>
      <c r="J36" s="48" t="n">
        <f aca="false">MIN($F36, 'Grilles et calculs individuels'!C37*'données complémentaires'!$I36)*$G36</f>
        <v>1781.2123014543</v>
      </c>
      <c r="K36" s="48" t="n">
        <f aca="false">MIN($F36, 'Grilles et calculs individuels'!D37*'données complémentaires'!$I36)*$G36</f>
        <v>1829.17782720514</v>
      </c>
      <c r="L36" s="48" t="n">
        <f aca="false">MIN($F36, 'Grilles et calculs individuels'!E37*'données complémentaires'!$I36)*$G36</f>
        <v>1829.17782720514</v>
      </c>
      <c r="M36" s="48" t="n">
        <f aca="false">MIN($F36, 'Grilles et calculs individuels'!F37*'données complémentaires'!$I36)*$G36</f>
        <v>1829.17782720514</v>
      </c>
      <c r="N36" s="48" t="n">
        <f aca="false">MIN($F36, 'Grilles et calculs individuels'!G37*'données complémentaires'!$I36)*$G36</f>
        <v>1647.98954762979</v>
      </c>
      <c r="O36" s="48" t="n">
        <f aca="false">MIN($F36, 'Grilles et calculs individuels'!H37*'données complémentaires'!$I36)*$G36</f>
        <v>1647.98954762979</v>
      </c>
      <c r="P36" s="48" t="n">
        <f aca="false">MIN($F36, 'Grilles et calculs individuels'!I37*'données complémentaires'!$I36)*$G36</f>
        <v>1593.70729615147</v>
      </c>
      <c r="Q36" s="48" t="n">
        <f aca="false">MIN($F36, 'Grilles et calculs individuels'!J37*'données complémentaires'!$I36)*$G36</f>
        <v>1829.17782720514</v>
      </c>
    </row>
    <row r="37" customFormat="false" ht="12.85" hidden="false" customHeight="false" outlineLevel="0" collapsed="false">
      <c r="C37" s="47" t="n">
        <v>29221</v>
      </c>
      <c r="D37" s="47" t="n">
        <v>29586</v>
      </c>
      <c r="E37" s="0" t="n">
        <v>60120</v>
      </c>
      <c r="F37" s="46" t="n">
        <f aca="false">E37/(12*6.55957)</f>
        <v>763.769576359426</v>
      </c>
      <c r="G37" s="30" t="n">
        <v>2.371</v>
      </c>
      <c r="H37" s="46"/>
      <c r="I37" s="5" t="n">
        <v>34</v>
      </c>
      <c r="J37" s="48" t="n">
        <f aca="false">MIN($F37, 'Grilles et calculs individuels'!C38*'données complémentaires'!$I37)*$G37</f>
        <v>1769.8991071877</v>
      </c>
      <c r="K37" s="48" t="n">
        <f aca="false">MIN($F37, 'Grilles et calculs individuels'!D38*'données complémentaires'!$I37)*$G37</f>
        <v>1810.8976655482</v>
      </c>
      <c r="L37" s="48" t="n">
        <f aca="false">MIN($F37, 'Grilles et calculs individuels'!E38*'données complémentaires'!$I37)*$G37</f>
        <v>1810.8976655482</v>
      </c>
      <c r="M37" s="48" t="n">
        <f aca="false">MIN($F37, 'Grilles et calculs individuels'!F38*'données complémentaires'!$I37)*$G37</f>
        <v>1810.8976655482</v>
      </c>
      <c r="N37" s="48" t="n">
        <f aca="false">MIN($F37, 'Grilles et calculs individuels'!G38*'données complémentaires'!$I37)*$G37</f>
        <v>1603.20538975075</v>
      </c>
      <c r="O37" s="48" t="n">
        <f aca="false">MIN($F37, 'Grilles et calculs individuels'!H38*'données complémentaires'!$I37)*$G37</f>
        <v>1603.20538975075</v>
      </c>
      <c r="P37" s="48" t="n">
        <f aca="false">MIN($F37, 'Grilles et calculs individuels'!I38*'données complémentaires'!$I37)*$G37</f>
        <v>1578.68257646333</v>
      </c>
      <c r="Q37" s="48" t="n">
        <f aca="false">MIN($F37, 'Grilles et calculs individuels'!J38*'données complémentaires'!$I37)*$G37</f>
        <v>1810.8976655482</v>
      </c>
    </row>
    <row r="38" customFormat="false" ht="12.85" hidden="false" customHeight="false" outlineLevel="0" collapsed="false">
      <c r="C38" s="47" t="n">
        <v>28856</v>
      </c>
      <c r="D38" s="47" t="n">
        <v>29220</v>
      </c>
      <c r="E38" s="0" t="n">
        <v>53640</v>
      </c>
      <c r="F38" s="46" t="n">
        <f aca="false">E38/(12*6.55957)</f>
        <v>681.447107051224</v>
      </c>
      <c r="G38" s="30" t="n">
        <v>2.697</v>
      </c>
      <c r="H38" s="46"/>
      <c r="I38" s="5" t="n">
        <v>35</v>
      </c>
      <c r="J38" s="48" t="n">
        <f aca="false">MIN($F38, 'Grilles et calculs individuels'!C39*'données complémentaires'!$I38)*$G38</f>
        <v>1696.62610180698</v>
      </c>
      <c r="K38" s="48" t="n">
        <f aca="false">MIN($F38, 'Grilles et calculs individuels'!D39*'données complémentaires'!$I38)*$G38</f>
        <v>1837.86284771715</v>
      </c>
      <c r="L38" s="48" t="n">
        <f aca="false">MIN($F38, 'Grilles et calculs individuels'!E39*'données complémentaires'!$I38)*$G38</f>
        <v>1837.86284771715</v>
      </c>
      <c r="M38" s="48" t="n">
        <f aca="false">MIN($F38, 'Grilles et calculs individuels'!F39*'données complémentaires'!$I38)*$G38</f>
        <v>1837.86284771715</v>
      </c>
      <c r="N38" s="48" t="n">
        <f aca="false">MIN($F38, 'Grilles et calculs individuels'!G39*'données complémentaires'!$I38)*$G38</f>
        <v>1594.24984609515</v>
      </c>
      <c r="O38" s="48" t="n">
        <f aca="false">MIN($F38, 'Grilles et calculs individuels'!H39*'données complémentaires'!$I38)*$G38</f>
        <v>1594.24984609515</v>
      </c>
      <c r="P38" s="48" t="n">
        <f aca="false">MIN($F38, 'Grilles et calculs individuels'!I39*'données complémentaires'!$I38)*$G38</f>
        <v>1564.98895803353</v>
      </c>
      <c r="Q38" s="48" t="n">
        <f aca="false">MIN($F38, 'Grilles et calculs individuels'!J39*'données complémentaires'!$I38)*$G38</f>
        <v>1800.22901943287</v>
      </c>
    </row>
    <row r="39" customFormat="false" ht="12.85" hidden="false" customHeight="false" outlineLevel="0" collapsed="false">
      <c r="C39" s="47" t="n">
        <v>28491</v>
      </c>
      <c r="D39" s="47" t="n">
        <v>28855</v>
      </c>
      <c r="E39" s="0" t="n">
        <v>48000</v>
      </c>
      <c r="F39" s="46" t="n">
        <f aca="false">E39/(12*6.55957)</f>
        <v>609.796068949642</v>
      </c>
      <c r="G39" s="30" t="n">
        <v>2.955</v>
      </c>
      <c r="H39" s="46"/>
      <c r="I39" s="5" t="n">
        <v>36</v>
      </c>
      <c r="J39" s="48" t="n">
        <f aca="false">MIN($F39, 'Grilles et calculs individuels'!C40*'données complémentaires'!$I39)*$G39</f>
        <v>1677.63231428834</v>
      </c>
      <c r="K39" s="48" t="n">
        <f aca="false">MIN($F39, 'Grilles et calculs individuels'!D40*'données complémentaires'!$I39)*$G39</f>
        <v>1801.94738374619</v>
      </c>
      <c r="L39" s="48" t="n">
        <f aca="false">MIN($F39, 'Grilles et calculs individuels'!E40*'données complémentaires'!$I39)*$G39</f>
        <v>1801.94738374619</v>
      </c>
      <c r="M39" s="48" t="n">
        <f aca="false">MIN($F39, 'Grilles et calculs individuels'!F40*'données complémentaires'!$I39)*$G39</f>
        <v>1801.94738374619</v>
      </c>
      <c r="N39" s="48" t="n">
        <f aca="false">MIN($F39, 'Grilles et calculs individuels'!G40*'données complémentaires'!$I39)*$G39</f>
        <v>1566.75078619885</v>
      </c>
      <c r="O39" s="48" t="n">
        <f aca="false">MIN($F39, 'Grilles et calculs individuels'!H40*'données complémentaires'!$I39)*$G39</f>
        <v>1566.75078619885</v>
      </c>
      <c r="P39" s="48"/>
      <c r="Q39" s="48"/>
    </row>
    <row r="40" customFormat="false" ht="12.85" hidden="false" customHeight="false" outlineLevel="0" collapsed="false">
      <c r="C40" s="47" t="n">
        <v>28126</v>
      </c>
      <c r="D40" s="47" t="n">
        <v>28490</v>
      </c>
      <c r="E40" s="0" t="n">
        <v>43320</v>
      </c>
      <c r="F40" s="46" t="n">
        <f aca="false">E40/(12*6.55957)</f>
        <v>550.340952227052</v>
      </c>
      <c r="G40" s="30" t="n">
        <v>3.286</v>
      </c>
      <c r="H40" s="46"/>
      <c r="I40" s="5" t="n">
        <v>37</v>
      </c>
      <c r="J40" s="48" t="n">
        <f aca="false">MIN($F40, 'Grilles et calculs individuels'!C41*'données complémentaires'!$I40)*$G40</f>
        <v>1650.38780160933</v>
      </c>
      <c r="K40" s="48" t="n">
        <f aca="false">MIN($F40, 'Grilles et calculs individuels'!D41*'données complémentaires'!$I40)*$G40</f>
        <v>1808.42036901809</v>
      </c>
      <c r="L40" s="48" t="n">
        <f aca="false">MIN($F40, 'Grilles et calculs individuels'!E41*'données complémentaires'!$I40)*$G40</f>
        <v>1808.42036901809</v>
      </c>
      <c r="M40" s="48" t="n">
        <f aca="false">MIN($F40, 'Grilles et calculs individuels'!F41*'données complémentaires'!$I40)*$G40</f>
        <v>1808.42036901809</v>
      </c>
      <c r="N40" s="48" t="n">
        <f aca="false">MIN($F40, 'Grilles et calculs individuels'!G41*'données complémentaires'!$I40)*$G40</f>
        <v>1577.57071674635</v>
      </c>
      <c r="O40" s="48" t="n">
        <f aca="false">MIN($F40, 'Grilles et calculs individuels'!H41*'données complémentaires'!$I40)*$G40</f>
        <v>1577.57071674635</v>
      </c>
      <c r="P40" s="48"/>
      <c r="Q40" s="48"/>
    </row>
    <row r="41" customFormat="false" ht="12.85" hidden="false" customHeight="false" outlineLevel="0" collapsed="false">
      <c r="C41" s="47" t="n">
        <v>27760</v>
      </c>
      <c r="D41" s="47" t="n">
        <v>28125</v>
      </c>
      <c r="E41" s="0" t="n">
        <v>37920</v>
      </c>
      <c r="F41" s="46" t="n">
        <f aca="false">E41/(12*6.55957)</f>
        <v>481.738894470217</v>
      </c>
      <c r="G41" s="30" t="n">
        <v>3.81</v>
      </c>
      <c r="H41" s="46"/>
      <c r="I41" s="5" t="n">
        <v>38</v>
      </c>
      <c r="J41" s="48" t="n">
        <f aca="false">MIN($F41, 'Grilles et calculs individuels'!C42*'données complémentaires'!$I41)*$G41</f>
        <v>1743.47978288625</v>
      </c>
      <c r="K41" s="48" t="n">
        <f aca="false">MIN($F41, 'Grilles et calculs individuels'!D42*'données complémentaires'!$I41)*$G41</f>
        <v>1835.42518793153</v>
      </c>
      <c r="L41" s="48" t="n">
        <f aca="false">MIN($F41, 'Grilles et calculs individuels'!E42*'données complémentaires'!$I41)*$G41</f>
        <v>1835.42518793153</v>
      </c>
      <c r="M41" s="48" t="n">
        <f aca="false">MIN($F41, 'Grilles et calculs individuels'!F42*'données complémentaires'!$I41)*$G41</f>
        <v>1835.42518793153</v>
      </c>
      <c r="N41" s="48" t="n">
        <f aca="false">MIN($F41, 'Grilles et calculs individuels'!G42*'données complémentaires'!$I41)*$G41</f>
        <v>1656.30025642445</v>
      </c>
      <c r="O41" s="48" t="n">
        <f aca="false">MIN($F41, 'Grilles et calculs individuels'!H42*'données complémentaires'!$I41)*$G41</f>
        <v>1656.30025642445</v>
      </c>
      <c r="P41" s="48"/>
      <c r="Q41" s="48"/>
    </row>
    <row r="42" customFormat="false" ht="12.85" hidden="false" customHeight="false" outlineLevel="0" collapsed="false">
      <c r="C42" s="47" t="n">
        <v>27395</v>
      </c>
      <c r="D42" s="47" t="n">
        <v>27759</v>
      </c>
      <c r="E42" s="0" t="n">
        <v>33000</v>
      </c>
      <c r="F42" s="46" t="n">
        <f aca="false">E42/(12*6.55957)</f>
        <v>419.234797402879</v>
      </c>
      <c r="G42" s="30" t="n">
        <v>4.482</v>
      </c>
      <c r="H42" s="46"/>
      <c r="I42" s="5" t="n">
        <v>39</v>
      </c>
      <c r="J42" s="48" t="n">
        <f aca="false">MIN($F42, 'Grilles et calculs individuels'!C43*'données complémentaires'!$I42)*$G42</f>
        <v>1806.4648572131</v>
      </c>
      <c r="K42" s="48" t="n">
        <f aca="false">MIN($F42, 'Grilles et calculs individuels'!D43*'données complémentaires'!$I42)*$G42</f>
        <v>1879.0103619597</v>
      </c>
      <c r="L42" s="48" t="n">
        <f aca="false">MIN($F42, 'Grilles et calculs individuels'!E43*'données complémentaires'!$I42)*$G42</f>
        <v>1879.0103619597</v>
      </c>
      <c r="M42" s="48" t="n">
        <f aca="false">MIN($F42, 'Grilles et calculs individuels'!F43*'données complémentaires'!$I42)*$G42</f>
        <v>1879.0103619597</v>
      </c>
      <c r="N42" s="48" t="n">
        <f aca="false">MIN($F42, 'Grilles et calculs individuels'!G43*'données complémentaires'!$I42)*$G42</f>
        <v>1757.48585870365</v>
      </c>
      <c r="O42" s="48" t="n">
        <f aca="false">MIN($F42, 'Grilles et calculs individuels'!H43*'données complémentaires'!$I42)*$G42</f>
        <v>1757.48585870365</v>
      </c>
      <c r="P42" s="48"/>
      <c r="Q42" s="48"/>
    </row>
    <row r="43" customFormat="false" ht="12.85" hidden="false" customHeight="false" outlineLevel="0" collapsed="false">
      <c r="C43" s="47" t="n">
        <v>27030</v>
      </c>
      <c r="D43" s="47" t="n">
        <v>27394</v>
      </c>
      <c r="E43" s="0" t="n">
        <v>27840</v>
      </c>
      <c r="F43" s="46" t="n">
        <f aca="false">E43/(12*6.55957)</f>
        <v>353.681719990792</v>
      </c>
      <c r="G43" s="30" t="n">
        <v>5.325</v>
      </c>
      <c r="H43" s="46"/>
      <c r="I43" s="5" t="n">
        <v>40</v>
      </c>
      <c r="J43" s="48" t="n">
        <f aca="false">MIN($F43, 'Grilles et calculs individuels'!C44*'données complémentaires'!$I43)*$G43</f>
        <v>1883.35515895097</v>
      </c>
      <c r="K43" s="48" t="n">
        <f aca="false">MIN($F43, 'Grilles et calculs individuels'!D44*'données complémentaires'!$I43)*$G43</f>
        <v>1883.35515895097</v>
      </c>
      <c r="L43" s="48" t="n">
        <f aca="false">MIN($F43, 'Grilles et calculs individuels'!E44*'données complémentaires'!$I43)*$G43</f>
        <v>1883.35515895097</v>
      </c>
      <c r="M43" s="48" t="n">
        <f aca="false">MIN($F43, 'Grilles et calculs individuels'!F44*'données complémentaires'!$I43)*$G43</f>
        <v>1883.35515895097</v>
      </c>
      <c r="N43" s="48" t="n">
        <f aca="false">MIN($F43, 'Grilles et calculs individuels'!G44*'données complémentaires'!$I43)*$G43</f>
        <v>1838.44290048323</v>
      </c>
      <c r="O43" s="48" t="n">
        <f aca="false">MIN($F43, 'Grilles et calculs individuels'!H44*'données complémentaires'!$I43)*$G43</f>
        <v>1838.44290048323</v>
      </c>
      <c r="P43" s="48"/>
      <c r="Q43" s="48"/>
    </row>
    <row r="44" customFormat="false" ht="12.85" hidden="false" customHeight="false" outlineLevel="0" collapsed="false">
      <c r="C44" s="47" t="n">
        <v>26665</v>
      </c>
      <c r="D44" s="47" t="n">
        <v>27029</v>
      </c>
      <c r="E44" s="0" t="n">
        <v>24480</v>
      </c>
      <c r="F44" s="46" t="n">
        <f aca="false">E44/(12*6.55957)</f>
        <v>310.995995164317</v>
      </c>
      <c r="G44" s="30" t="n">
        <v>6.039</v>
      </c>
      <c r="H44" s="46"/>
      <c r="I44" s="5" t="n">
        <v>41</v>
      </c>
      <c r="J44" s="48" t="n">
        <f aca="false">MIN($F44, 'Grilles et calculs individuels'!C45*'données complémentaires'!$I44)*$G44</f>
        <v>1859.43310462386</v>
      </c>
      <c r="K44" s="48" t="n">
        <f aca="false">MIN($F44, 'Grilles et calculs individuels'!D45*'données complémentaires'!$I44)*$G44</f>
        <v>1878.10481479731</v>
      </c>
      <c r="L44" s="48" t="n">
        <f aca="false">MIN($F44, 'Grilles et calculs individuels'!E45*'données complémentaires'!$I44)*$G44</f>
        <v>1878.10481479731</v>
      </c>
      <c r="M44" s="48" t="n">
        <f aca="false">MIN($F44, 'Grilles et calculs individuels'!F45*'données complémentaires'!$I44)*$G44</f>
        <v>1878.10481479731</v>
      </c>
      <c r="N44" s="48" t="n">
        <f aca="false">MIN($F44, 'Grilles et calculs individuels'!G45*'données complémentaires'!$I44)*$G44</f>
        <v>1825.30503864616</v>
      </c>
      <c r="O44" s="48" t="n">
        <f aca="false">MIN($F44, 'Grilles et calculs individuels'!H45*'données complémentaires'!$I44)*$G44</f>
        <v>1825.30503864616</v>
      </c>
      <c r="P44" s="48"/>
      <c r="Q44" s="48"/>
    </row>
    <row r="45" customFormat="false" ht="12.85" hidden="false" customHeight="false" outlineLevel="0" collapsed="false">
      <c r="C45" s="47" t="n">
        <v>26299</v>
      </c>
      <c r="D45" s="47" t="n">
        <v>26664</v>
      </c>
      <c r="E45" s="0" t="n">
        <v>21960</v>
      </c>
      <c r="F45" s="46" t="n">
        <f aca="false">E45/(12*6.55957)</f>
        <v>278.981701544461</v>
      </c>
      <c r="G45" s="30" t="n">
        <v>6.535</v>
      </c>
      <c r="H45" s="46"/>
      <c r="I45" s="5" t="n">
        <v>42</v>
      </c>
      <c r="J45" s="48"/>
      <c r="K45" s="48" t="n">
        <f aca="false">MIN($F45, 'Grilles et calculs individuels'!D46*'données complémentaires'!$I45)*$G45</f>
        <v>1823.14541959305</v>
      </c>
      <c r="L45" s="48"/>
      <c r="M45" s="48"/>
      <c r="N45" s="48"/>
      <c r="O45" s="48"/>
      <c r="P45" s="48"/>
      <c r="Q45" s="48"/>
    </row>
    <row r="46" customFormat="false" ht="12.85" hidden="false" customHeight="false" outlineLevel="0" collapsed="false">
      <c r="C46" s="47" t="n">
        <v>25934</v>
      </c>
      <c r="D46" s="47" t="n">
        <v>26298</v>
      </c>
      <c r="E46" s="0" t="n">
        <v>19800</v>
      </c>
      <c r="F46" s="46" t="n">
        <f aca="false">E46/(12*6.55957)</f>
        <v>251.540878441727</v>
      </c>
      <c r="G46" s="30" t="n">
        <v>7.252</v>
      </c>
      <c r="H46" s="46"/>
      <c r="I46" s="2" t="s">
        <v>67</v>
      </c>
      <c r="J46" s="3" t="n">
        <f aca="false">AVERAGE(J3:J27)*MAX(0.5-((COUNTBLANK(J3:J44)-1)*4*0.00625), 0.375)</f>
        <v>1255.98806960398</v>
      </c>
      <c r="K46" s="3" t="n">
        <f aca="false">AVERAGE(K3:K27)*MAX(0.5-((COUNTBLANK(K3:K44)-1)*4*0.00625), 0.375)</f>
        <v>1434.71234062286</v>
      </c>
      <c r="L46" s="3" t="n">
        <f aca="false">AVERAGE(L3:L27)*MAX(0.5-((COUNTBLANK(L3:L44)-1)*4*0.00625), 0.375)</f>
        <v>1434.71234062286</v>
      </c>
      <c r="M46" s="3" t="n">
        <f aca="false">AVERAGE(M3:M27)*MAX(0.5-((COUNTBLANK(M3:M44)-1)*4*0.00625), 0.375)</f>
        <v>1432.14927991286</v>
      </c>
      <c r="N46" s="3" t="n">
        <f aca="false">AVERAGE(N3:N27)*MAX(0.5-((COUNTBLANK(N3:N44)-1)*4*0.00625), 0.375)</f>
        <v>1025.78214940147</v>
      </c>
      <c r="O46" s="3" t="n">
        <f aca="false">AVERAGE(O3:O27)*MAX(0.5-((COUNTBLANK(O3:O44)-1)*4*0.00625), 0.375)</f>
        <v>1025.78214940147</v>
      </c>
      <c r="P46" s="3" t="n">
        <f aca="false">AVERAGE(P3:P27)*0.5</f>
        <v>950.174834274665</v>
      </c>
      <c r="Q46" s="3" t="n">
        <f aca="false">AVERAGE(Q3:Q27)*0.5</f>
        <v>1363.95169515511</v>
      </c>
    </row>
    <row r="47" customFormat="false" ht="12.85" hidden="false" customHeight="false" outlineLevel="0" collapsed="false">
      <c r="C47" s="47" t="n">
        <v>25569</v>
      </c>
      <c r="D47" s="47" t="n">
        <v>25933</v>
      </c>
      <c r="E47" s="0" t="n">
        <v>18000</v>
      </c>
      <c r="F47" s="46" t="n">
        <f aca="false">E47/(12*6.55957)</f>
        <v>228.673525856116</v>
      </c>
      <c r="G47" s="30" t="n">
        <v>8.085</v>
      </c>
      <c r="H47" s="46"/>
      <c r="I47" s="2" t="s">
        <v>68</v>
      </c>
      <c r="J47" s="14"/>
      <c r="K47" s="14"/>
      <c r="L47" s="14"/>
      <c r="M47" s="14"/>
      <c r="N47" s="14"/>
      <c r="O47" s="14"/>
      <c r="P47" s="14"/>
      <c r="Q47" s="2"/>
    </row>
    <row r="48" customFormat="false" ht="12.85" hidden="false" customHeight="false" outlineLevel="0" collapsed="false">
      <c r="C48" s="47" t="n">
        <v>25204</v>
      </c>
      <c r="D48" s="47" t="n">
        <v>25568</v>
      </c>
      <c r="E48" s="0" t="n">
        <v>16320</v>
      </c>
      <c r="F48" s="46" t="n">
        <f aca="false">E48/(12*6.55957)</f>
        <v>207.330663442878</v>
      </c>
      <c r="G48" s="30" t="n">
        <v>8.899</v>
      </c>
      <c r="H48" s="46"/>
    </row>
  </sheetData>
  <sheetProtection sheet="true" password="9cd6" objects="true" scenarios="true"/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99"/>
  <sheetViews>
    <sheetView windowProtection="false" showFormulas="false" showGridLines="true" showRowColHeaders="true" showZeros="true" rightToLeft="false" tabSelected="false" showOutlineSymbols="true" defaultGridColor="true" view="normal" topLeftCell="A28" colorId="64" zoomScale="100" zoomScaleNormal="100" zoomScalePageLayoutView="100" workbookViewId="0">
      <selection pane="topLeft" activeCell="H29" activeCellId="0" sqref="H29"/>
    </sheetView>
  </sheetViews>
  <sheetFormatPr defaultRowHeight="12.85"/>
  <cols>
    <col collapsed="false" hidden="false" max="1" min="1" style="0" width="11.5204081632653"/>
    <col collapsed="false" hidden="false" max="2" min="2" style="30" width="22.3112244897959"/>
    <col collapsed="false" hidden="false" max="3" min="3" style="0" width="18.0816326530612"/>
    <col collapsed="false" hidden="false" max="4" min="4" style="0" width="15.3979591836735"/>
    <col collapsed="false" hidden="false" max="5" min="5" style="0" width="16.6683673469388"/>
    <col collapsed="false" hidden="false" max="6" min="6" style="0" width="22.3112244897959"/>
    <col collapsed="false" hidden="false" max="8" min="7" style="46" width="15.3724489795918"/>
    <col collapsed="false" hidden="false" max="13" min="9" style="46" width="11.5204081632653"/>
    <col collapsed="false" hidden="false" max="14" min="14" style="0" width="31.3367346938776"/>
    <col collapsed="false" hidden="false" max="1025" min="15" style="0" width="11.5204081632653"/>
  </cols>
  <sheetData>
    <row r="1" customFormat="false" ht="12.85" hidden="false" customHeight="false" outlineLevel="0" collapsed="false">
      <c r="B1" s="0"/>
      <c r="F1" s="0" t="s">
        <v>69</v>
      </c>
      <c r="G1" s="0"/>
      <c r="H1" s="49" t="s">
        <v>70</v>
      </c>
      <c r="I1" s="4" t="n">
        <f aca="false">0.061-0.027</f>
        <v>0.034</v>
      </c>
      <c r="J1" s="0"/>
      <c r="K1" s="0"/>
      <c r="L1" s="0"/>
      <c r="M1" s="0"/>
    </row>
    <row r="2" customFormat="false" ht="13.4" hidden="false" customHeight="false" outlineLevel="0" collapsed="false">
      <c r="B2" s="0"/>
      <c r="F2" s="2" t="s">
        <v>47</v>
      </c>
      <c r="G2" s="50" t="s">
        <v>3</v>
      </c>
      <c r="H2" s="50" t="s">
        <v>48</v>
      </c>
      <c r="I2" s="50" t="s">
        <v>5</v>
      </c>
      <c r="J2" s="50" t="s">
        <v>6</v>
      </c>
      <c r="K2" s="50" t="s">
        <v>49</v>
      </c>
      <c r="L2" s="50" t="s">
        <v>50</v>
      </c>
      <c r="M2" s="50" t="s">
        <v>51</v>
      </c>
      <c r="N2" s="2" t="s">
        <v>10</v>
      </c>
    </row>
    <row r="3" customFormat="false" ht="13.4" hidden="false" customHeight="false" outlineLevel="0" collapsed="false">
      <c r="B3" s="30" t="s">
        <v>71</v>
      </c>
      <c r="C3" s="0" t="s">
        <v>38</v>
      </c>
      <c r="D3" s="0" t="s">
        <v>72</v>
      </c>
      <c r="F3" s="5" t="n">
        <v>0</v>
      </c>
      <c r="G3" s="46" t="n">
        <f aca="false">MIN('plafond sécu et CNAV'!$F3, 'Grilles et calculs individuels'!C4*'données complémentaires'!$I3)*$I$1/$B4</f>
        <v>5.31338431997064</v>
      </c>
      <c r="H3" s="46" t="n">
        <f aca="false">MIN('plafond sécu et CNAV'!$F3, 'Grilles et calculs individuels'!D4*'données complémentaires'!$I3)*$I$1/$B4</f>
        <v>6.97206220631894</v>
      </c>
      <c r="I3" s="46" t="n">
        <f aca="false">MIN('plafond sécu et CNAV'!$F3, 'Grilles et calculs individuels'!E4*'données complémentaires'!$I3)*$I$1/$B4</f>
        <v>6.97206220631894</v>
      </c>
      <c r="J3" s="46" t="n">
        <f aca="false">MIN('plafond sécu et CNAV'!$F3, 'Grilles et calculs individuels'!F4*'données complémentaires'!$I3)*$I$1/$B4</f>
        <v>6.78874755060981</v>
      </c>
      <c r="K3" s="46" t="n">
        <f aca="false">MIN('plafond sécu et CNAV'!$F3, 'Grilles et calculs individuels'!G4*'données complémentaires'!$I3)*$I$1/$B4</f>
        <v>4.14754143483475</v>
      </c>
      <c r="L3" s="46" t="n">
        <f aca="false">MIN('plafond sécu et CNAV'!$F3, 'Grilles et calculs individuels'!H4*'données complémentaires'!$I3)*$I$1/$B4</f>
        <v>4.14754143483475</v>
      </c>
      <c r="M3" s="46" t="n">
        <f aca="false">MIN('plafond sécu et CNAV'!$F3, 'Grilles et calculs individuels'!I4*'données complémentaires'!$I3)*$I$1/$B4</f>
        <v>4.14754143483475</v>
      </c>
      <c r="N3" s="46" t="n">
        <f aca="false">MIN('plafond sécu et CNAV'!$F3, 'Grilles et calculs individuels'!J4*'données complémentaires'!$I3)*$I$1/$B4</f>
        <v>6.78874755060981</v>
      </c>
    </row>
    <row r="4" customFormat="false" ht="12.85" hidden="false" customHeight="false" outlineLevel="0" collapsed="false">
      <c r="A4" s="0" t="n">
        <v>2014</v>
      </c>
      <c r="B4" s="30" t="n">
        <v>15.2589</v>
      </c>
      <c r="C4" s="4" t="n">
        <v>0.002</v>
      </c>
      <c r="D4" s="0" t="n">
        <v>1.2513</v>
      </c>
      <c r="E4" s="4"/>
      <c r="F4" s="5" t="n">
        <v>1</v>
      </c>
      <c r="G4" s="46" t="n">
        <f aca="false">MIN('plafond sécu et CNAV'!$F4, 'Grilles et calculs individuels'!C5*'données complémentaires'!$I4)*$I$1/$B5</f>
        <v>5.32402616164535</v>
      </c>
      <c r="H4" s="46" t="n">
        <f aca="false">MIN('plafond sécu et CNAV'!$F4, 'Grilles et calculs individuels'!D5*'données complémentaires'!$I4)*$I$1/$B5</f>
        <v>6.89002127603688</v>
      </c>
      <c r="I4" s="46" t="n">
        <f aca="false">MIN('plafond sécu et CNAV'!$F4, 'Grilles et calculs individuels'!E5*'données complémentaires'!$I4)*$I$1/$B5</f>
        <v>6.89002127603688</v>
      </c>
      <c r="J4" s="46" t="n">
        <f aca="false">MIN('plafond sécu et CNAV'!$F4, 'Grilles et calculs individuels'!F5*'données complémentaires'!$I4)*$I$1/$B5</f>
        <v>6.80234430406346</v>
      </c>
      <c r="K4" s="46" t="n">
        <f aca="false">MIN('plafond sécu et CNAV'!$F4, 'Grilles et calculs individuels'!G5*'données complémentaires'!$I4)*$I$1/$B5</f>
        <v>4.15584828347036</v>
      </c>
      <c r="L4" s="46" t="n">
        <f aca="false">MIN('plafond sécu et CNAV'!$F4, 'Grilles et calculs individuels'!H5*'données complémentaires'!$I4)*$I$1/$B5</f>
        <v>4.15584828347036</v>
      </c>
      <c r="M4" s="46" t="n">
        <f aca="false">MIN('plafond sécu et CNAV'!$F4, 'Grilles et calculs individuels'!I5*'données complémentaires'!$I4)*$I$1/$B5</f>
        <v>4.15584828347036</v>
      </c>
      <c r="N4" s="46" t="n">
        <f aca="false">MIN('plafond sécu et CNAV'!$F4, 'Grilles et calculs individuels'!J5*'données complémentaires'!$I4)*$I$1/$B5</f>
        <v>6.80234430406346</v>
      </c>
    </row>
    <row r="5" customFormat="false" ht="12.85" hidden="false" customHeight="false" outlineLevel="0" collapsed="false">
      <c r="A5" s="0" t="n">
        <v>2013</v>
      </c>
      <c r="B5" s="30" t="n">
        <v>15.2284</v>
      </c>
      <c r="C5" s="4" t="n">
        <v>0.0117</v>
      </c>
      <c r="E5" s="4"/>
      <c r="F5" s="5" t="n">
        <v>2</v>
      </c>
      <c r="G5" s="46" t="n">
        <f aca="false">MIN('plafond sécu et CNAV'!$F5, 'Grilles et calculs individuels'!C6*'données complémentaires'!$I5)*$I$1/$B6</f>
        <v>5.38613414115646</v>
      </c>
      <c r="H5" s="46" t="n">
        <f aca="false">MIN('plafond sécu et CNAV'!$F5, 'Grilles et calculs individuels'!D6*'données complémentaires'!$I5)*$I$1/$B6</f>
        <v>6.84616815476191</v>
      </c>
      <c r="I5" s="46" t="n">
        <f aca="false">MIN('plafond sécu et CNAV'!$F5, 'Grilles et calculs individuels'!E6*'données complémentaires'!$I5)*$I$1/$B6</f>
        <v>6.84616815476191</v>
      </c>
      <c r="J5" s="46" t="n">
        <f aca="false">MIN('plafond sécu et CNAV'!$F5, 'Grilles et calculs individuels'!F6*'données complémentaires'!$I5)*$I$1/$B6</f>
        <v>6.84616815476191</v>
      </c>
      <c r="K5" s="46" t="n">
        <f aca="false">MIN('plafond sécu et CNAV'!$F5, 'Grilles et calculs individuels'!G6*'données complémentaires'!$I5)*$I$1/$B6</f>
        <v>4.2043287627551</v>
      </c>
      <c r="L5" s="46" t="n">
        <f aca="false">MIN('plafond sécu et CNAV'!$F5, 'Grilles et calculs individuels'!H6*'données complémentaires'!$I5)*$I$1/$B6</f>
        <v>4.2043287627551</v>
      </c>
      <c r="M5" s="46" t="n">
        <f aca="false">MIN('plafond sécu et CNAV'!$F5, 'Grilles et calculs individuels'!I6*'données complémentaires'!$I5)*$I$1/$B6</f>
        <v>4.2043287627551</v>
      </c>
      <c r="N5" s="46" t="n">
        <f aca="false">MIN('plafond sécu et CNAV'!$F5, 'Grilles et calculs individuels'!J6*'données complémentaires'!$I5)*$I$1/$B6</f>
        <v>6.84616815476191</v>
      </c>
    </row>
    <row r="6" customFormat="false" ht="12.85" hidden="false" customHeight="false" outlineLevel="0" collapsed="false">
      <c r="A6" s="0" t="n">
        <v>2012</v>
      </c>
      <c r="B6" s="30" t="n">
        <v>15.0528</v>
      </c>
      <c r="C6" s="4" t="n">
        <v>0.0225</v>
      </c>
      <c r="E6" s="4"/>
      <c r="F6" s="5" t="n">
        <v>3</v>
      </c>
      <c r="G6" s="46" t="n">
        <f aca="false">MIN('plafond sécu et CNAV'!$F6, 'Grilles et calculs individuels'!C7*'données complémentaires'!$I6)*$I$1/$B7</f>
        <v>5.50730898815346</v>
      </c>
      <c r="H6" s="46" t="n">
        <f aca="false">MIN('plafond sécu et CNAV'!$F6, 'Grilles et calculs individuels'!D7*'données complémentaires'!$I6)*$I$1/$B7</f>
        <v>6.80388001304206</v>
      </c>
      <c r="I6" s="46" t="n">
        <f aca="false">MIN('plafond sécu et CNAV'!$F6, 'Grilles et calculs individuels'!E7*'données complémentaires'!$I6)*$I$1/$B7</f>
        <v>6.80388001304206</v>
      </c>
      <c r="J6" s="46" t="n">
        <f aca="false">MIN('plafond sécu et CNAV'!$F6, 'Grilles et calculs individuels'!F7*'données complémentaires'!$I6)*$I$1/$B7</f>
        <v>6.80388001304206</v>
      </c>
      <c r="K6" s="46" t="n">
        <f aca="false">MIN('plafond sécu et CNAV'!$F6, 'Grilles et calculs individuels'!G7*'données complémentaires'!$I6)*$I$1/$B7</f>
        <v>4.29891587870884</v>
      </c>
      <c r="L6" s="46" t="n">
        <f aca="false">MIN('plafond sécu et CNAV'!$F6, 'Grilles et calculs individuels'!H7*'données complémentaires'!$I6)*$I$1/$B7</f>
        <v>4.29891587870884</v>
      </c>
      <c r="M6" s="46" t="n">
        <f aca="false">MIN('plafond sécu et CNAV'!$F6, 'Grilles et calculs individuels'!I7*'données complémentaires'!$I6)*$I$1/$B7</f>
        <v>4.29891587870884</v>
      </c>
      <c r="N6" s="46" t="n">
        <f aca="false">MIN('plafond sécu et CNAV'!$F6, 'Grilles et calculs individuels'!J7*'données complémentaires'!$I6)*$I$1/$B7</f>
        <v>6.80388001304206</v>
      </c>
    </row>
    <row r="7" customFormat="false" ht="12.85" hidden="false" customHeight="false" outlineLevel="0" collapsed="false">
      <c r="A7" s="0" t="n">
        <v>2011</v>
      </c>
      <c r="B7" s="30" t="n">
        <v>14.7216</v>
      </c>
      <c r="C7" s="4" t="n">
        <v>0.022</v>
      </c>
      <c r="E7" s="4"/>
      <c r="F7" s="5" t="n">
        <v>4</v>
      </c>
      <c r="G7" s="46" t="n">
        <f aca="false">MIN('plafond sécu et CNAV'!$F7, 'Grilles et calculs individuels'!C8*'données complémentaires'!$I7)*$I$1/$B8</f>
        <v>5.62846848598027</v>
      </c>
      <c r="H7" s="46" t="n">
        <f aca="false">MIN('plafond sécu et CNAV'!$F7, 'Grilles et calculs individuels'!D8*'données complémentaires'!$I7)*$I$1/$B8</f>
        <v>6.80958298333183</v>
      </c>
      <c r="I7" s="46" t="n">
        <f aca="false">MIN('plafond sécu et CNAV'!$F7, 'Grilles et calculs individuels'!E8*'données complémentaires'!$I7)*$I$1/$B8</f>
        <v>6.80958298333183</v>
      </c>
      <c r="J7" s="46" t="n">
        <f aca="false">MIN('plafond sécu et CNAV'!$F7, 'Grilles et calculs individuels'!F8*'données complémentaires'!$I7)*$I$1/$B8</f>
        <v>6.80958298333183</v>
      </c>
      <c r="K7" s="46" t="n">
        <f aca="false">MIN('plafond sécu et CNAV'!$F7, 'Grilles et calculs individuels'!G8*'données complémentaires'!$I7)*$I$1/$B8</f>
        <v>4.39349101334981</v>
      </c>
      <c r="L7" s="46" t="n">
        <f aca="false">MIN('plafond sécu et CNAV'!$F7, 'Grilles et calculs individuels'!H8*'données complémentaires'!$I7)*$I$1/$B8</f>
        <v>4.39349101334981</v>
      </c>
      <c r="M7" s="46" t="n">
        <f aca="false">MIN('plafond sécu et CNAV'!$F7, 'Grilles et calculs individuels'!I8*'données complémentaires'!$I7)*$I$1/$B8</f>
        <v>4.39349101334981</v>
      </c>
      <c r="N7" s="46" t="n">
        <f aca="false">MIN('plafond sécu et CNAV'!$F7, 'Grilles et calculs individuels'!J8*'données complémentaires'!$I7)*$I$1/$B8</f>
        <v>6.80958298333183</v>
      </c>
    </row>
    <row r="8" customFormat="false" ht="12.85" hidden="false" customHeight="false" outlineLevel="0" collapsed="false">
      <c r="A8" s="0" t="n">
        <v>2010</v>
      </c>
      <c r="B8" s="30" t="n">
        <v>14.4047</v>
      </c>
      <c r="C8" s="4" t="n">
        <v>0.013</v>
      </c>
      <c r="E8" s="4"/>
      <c r="F8" s="5" t="n">
        <v>5</v>
      </c>
      <c r="G8" s="46" t="n">
        <f aca="false">MIN('plafond sécu et CNAV'!$F8, 'Grilles et calculs individuels'!C9*'données complémentaires'!$I8)*$I$1/$B9</f>
        <v>5.65632007644187</v>
      </c>
      <c r="H8" s="46" t="n">
        <f aca="false">MIN('plafond sécu et CNAV'!$F8, 'Grilles et calculs individuels'!D9*'données complémentaires'!$I8)*$I$1/$B9</f>
        <v>6.83596112462904</v>
      </c>
      <c r="I8" s="46" t="n">
        <f aca="false">MIN('plafond sécu et CNAV'!$F8, 'Grilles et calculs individuels'!E9*'données complémentaires'!$I8)*$I$1/$B9</f>
        <v>6.83596112462904</v>
      </c>
      <c r="J8" s="46" t="n">
        <f aca="false">MIN('plafond sécu et CNAV'!$F8, 'Grilles et calculs individuels'!F9*'données complémentaires'!$I8)*$I$1/$B9</f>
        <v>6.83596112462904</v>
      </c>
      <c r="K8" s="46" t="n">
        <f aca="false">MIN('plafond sécu et CNAV'!$F8, 'Grilles et calculs individuels'!G9*'données complémentaires'!$I8)*$I$1/$B9</f>
        <v>4.41523151215607</v>
      </c>
      <c r="L8" s="46" t="n">
        <f aca="false">MIN('plafond sécu et CNAV'!$F8, 'Grilles et calculs individuels'!H9*'données complémentaires'!$I8)*$I$1/$B9</f>
        <v>4.41523151215607</v>
      </c>
      <c r="M8" s="46" t="n">
        <f aca="false">MIN('plafond sécu et CNAV'!$F8, 'Grilles et calculs individuels'!I9*'données complémentaires'!$I8)*$I$1/$B9</f>
        <v>4.41523151215607</v>
      </c>
      <c r="N8" s="46" t="n">
        <f aca="false">MIN('plafond sécu et CNAV'!$F8, 'Grilles et calculs individuels'!J9*'données complémentaires'!$I8)*$I$1/$B9</f>
        <v>6.83596112462904</v>
      </c>
    </row>
    <row r="9" customFormat="false" ht="12.85" hidden="false" customHeight="false" outlineLevel="0" collapsed="false">
      <c r="A9" s="0" t="n">
        <v>2009</v>
      </c>
      <c r="B9" s="30" t="n">
        <v>14.2198</v>
      </c>
      <c r="C9" s="4" t="n">
        <v>0.018</v>
      </c>
      <c r="E9" s="4"/>
      <c r="F9" s="5" t="n">
        <v>6</v>
      </c>
      <c r="G9" s="46" t="n">
        <f aca="false">MIN('plafond sécu et CNAV'!$F9, 'Grilles et calculs individuels'!C10*'données complémentaires'!$I9)*$I$1/$B10</f>
        <v>5.71188633721435</v>
      </c>
      <c r="H9" s="46" t="n">
        <f aca="false">MIN('plafond sécu et CNAV'!$F9, 'Grilles et calculs individuels'!D10*'données complémentaires'!$I9)*$I$1/$B10</f>
        <v>6.74966352624495</v>
      </c>
      <c r="I9" s="46" t="n">
        <f aca="false">MIN('plafond sécu et CNAV'!$F9, 'Grilles et calculs individuels'!E10*'données complémentaires'!$I9)*$I$1/$B10</f>
        <v>6.74966352624495</v>
      </c>
      <c r="J9" s="46" t="n">
        <f aca="false">MIN('plafond sécu et CNAV'!$F9, 'Grilles et calculs individuels'!F10*'données complémentaires'!$I9)*$I$1/$B10</f>
        <v>6.74966352624495</v>
      </c>
      <c r="K9" s="46" t="n">
        <f aca="false">MIN('plafond sécu et CNAV'!$F9, 'Grilles et calculs individuels'!G10*'données complémentaires'!$I9)*$I$1/$B10</f>
        <v>4.45860563212448</v>
      </c>
      <c r="L9" s="46" t="n">
        <f aca="false">MIN('plafond sécu et CNAV'!$F9, 'Grilles et calculs individuels'!H10*'données complémentaires'!$I9)*$I$1/$B10</f>
        <v>4.45860563212448</v>
      </c>
      <c r="M9" s="46" t="n">
        <f aca="false">MIN('plafond sécu et CNAV'!$F9, 'Grilles et calculs individuels'!I10*'données complémentaires'!$I9)*$I$1/$B10</f>
        <v>4.45860563212448</v>
      </c>
      <c r="N9" s="46" t="n">
        <f aca="false">MIN('plafond sécu et CNAV'!$F9, 'Grilles et calculs individuels'!J10*'données complémentaires'!$I9)*$I$1/$B10</f>
        <v>6.74966352624495</v>
      </c>
    </row>
    <row r="10" customFormat="false" ht="12.85" hidden="false" customHeight="false" outlineLevel="0" collapsed="false">
      <c r="A10" s="0" t="n">
        <v>2008</v>
      </c>
      <c r="B10" s="30" t="n">
        <v>13.9684</v>
      </c>
      <c r="C10" s="4" t="n">
        <v>0.034</v>
      </c>
      <c r="E10" s="4"/>
      <c r="F10" s="5" t="n">
        <v>7</v>
      </c>
      <c r="G10" s="46" t="n">
        <f aca="false">MIN('plafond sécu et CNAV'!$F10, 'Grilles et calculs individuels'!C11*'données complémentaires'!$I10)*$I$1/$B11</f>
        <v>5.87327196616655</v>
      </c>
      <c r="H10" s="46" t="n">
        <f aca="false">MIN('plafond sécu et CNAV'!$F10, 'Grilles et calculs individuels'!D11*'données complémentaires'!$I10)*$I$1/$B11</f>
        <v>6.75011658807767</v>
      </c>
      <c r="I10" s="46" t="n">
        <f aca="false">MIN('plafond sécu et CNAV'!$F10, 'Grilles et calculs individuels'!E11*'données complémentaires'!$I10)*$I$1/$B11</f>
        <v>6.75011658807767</v>
      </c>
      <c r="J10" s="46" t="n">
        <f aca="false">MIN('plafond sécu et CNAV'!$F10, 'Grilles et calculs individuels'!F11*'données complémentaires'!$I10)*$I$1/$B11</f>
        <v>6.75011658807767</v>
      </c>
      <c r="K10" s="46" t="n">
        <f aca="false">MIN('plafond sécu et CNAV'!$F10, 'Grilles et calculs individuels'!G11*'données complémentaires'!$I10)*$I$1/$B11</f>
        <v>4.5845806308744</v>
      </c>
      <c r="L10" s="46" t="n">
        <f aca="false">MIN('plafond sécu et CNAV'!$F10, 'Grilles et calculs individuels'!H11*'données complémentaires'!$I10)*$I$1/$B11</f>
        <v>4.5845806308744</v>
      </c>
      <c r="M10" s="46" t="n">
        <f aca="false">MIN('plafond sécu et CNAV'!$F10, 'Grilles et calculs individuels'!I11*'données complémentaires'!$I10)*$I$1/$B11</f>
        <v>4.5845806308744</v>
      </c>
      <c r="N10" s="46" t="n">
        <f aca="false">MIN('plafond sécu et CNAV'!$F10, 'Grilles et calculs individuels'!J11*'données complémentaires'!$I10)*$I$1/$B11</f>
        <v>6.75011658807767</v>
      </c>
    </row>
    <row r="11" customFormat="false" ht="12.85" hidden="false" customHeight="false" outlineLevel="0" collapsed="false">
      <c r="A11" s="0" t="n">
        <v>2007</v>
      </c>
      <c r="B11" s="30" t="n">
        <v>13.5091</v>
      </c>
      <c r="C11" s="4" t="n">
        <v>0.037</v>
      </c>
      <c r="E11" s="4"/>
      <c r="F11" s="5" t="n">
        <v>8</v>
      </c>
      <c r="G11" s="46" t="n">
        <f aca="false">MIN('plafond sécu et CNAV'!$F11, 'Grilles et calculs individuels'!C12*'données complémentaires'!$I11)*$I$1/$B12</f>
        <v>6.03121646816041</v>
      </c>
      <c r="H11" s="46" t="n">
        <f aca="false">MIN('plafond sécu et CNAV'!$F11, 'Grilles et calculs individuels'!D12*'données complémentaires'!$I11)*$I$1/$B12</f>
        <v>6.75714472138849</v>
      </c>
      <c r="I11" s="46" t="n">
        <f aca="false">MIN('plafond sécu et CNAV'!$F11, 'Grilles et calculs individuels'!E12*'données complémentaires'!$I11)*$I$1/$B12</f>
        <v>6.75714472138849</v>
      </c>
      <c r="J11" s="46" t="n">
        <f aca="false">MIN('plafond sécu et CNAV'!$F11, 'Grilles et calculs individuels'!F12*'données complémentaires'!$I11)*$I$1/$B12</f>
        <v>6.75714472138849</v>
      </c>
      <c r="K11" s="46" t="n">
        <f aca="false">MIN('plafond sécu et CNAV'!$F11, 'Grilles et calculs individuels'!G12*'données complémentaires'!$I11)*$I$1/$B12</f>
        <v>4.70786954185374</v>
      </c>
      <c r="L11" s="46" t="n">
        <f aca="false">MIN('plafond sécu et CNAV'!$F11, 'Grilles et calculs individuels'!H12*'données complémentaires'!$I11)*$I$1/$B12</f>
        <v>4.70786954185374</v>
      </c>
      <c r="M11" s="46" t="n">
        <f aca="false">MIN('plafond sécu et CNAV'!$F11, 'Grilles et calculs individuels'!I12*'données complémentaires'!$I11)*$I$1/$B12</f>
        <v>4.70786954185374</v>
      </c>
      <c r="N11" s="46" t="n">
        <f aca="false">MIN('plafond sécu et CNAV'!$F11, 'Grilles et calculs individuels'!J12*'données complémentaires'!$I11)*$I$1/$B12</f>
        <v>6.75714472138849</v>
      </c>
    </row>
    <row r="12" customFormat="false" ht="12.85" hidden="false" customHeight="false" outlineLevel="0" collapsed="false">
      <c r="A12" s="0" t="n">
        <v>2006</v>
      </c>
      <c r="B12" s="30" t="n">
        <v>13.0271</v>
      </c>
      <c r="C12" s="4" t="n">
        <v>0.029</v>
      </c>
      <c r="E12" s="4"/>
      <c r="F12" s="5" t="n">
        <v>9</v>
      </c>
      <c r="G12" s="46" t="n">
        <f aca="false">MIN('plafond sécu et CNAV'!$F12, 'Grilles et calculs individuels'!C13*'données complémentaires'!$I12)*$I$1/$B13</f>
        <v>6.13186499877437</v>
      </c>
      <c r="H12" s="46" t="n">
        <f aca="false">MIN('plafond sécu et CNAV'!$F12, 'Grilles et calculs individuels'!D13*'données complémentaires'!$I12)*$I$1/$B13</f>
        <v>6.75703001579779</v>
      </c>
      <c r="I12" s="46" t="n">
        <f aca="false">MIN('plafond sécu et CNAV'!$F12, 'Grilles et calculs individuels'!E13*'données complémentaires'!$I12)*$I$1/$B13</f>
        <v>6.75703001579779</v>
      </c>
      <c r="J12" s="46" t="n">
        <f aca="false">MIN('plafond sécu et CNAV'!$F12, 'Grilles et calculs individuels'!F13*'données complémentaires'!$I12)*$I$1/$B13</f>
        <v>6.75703001579779</v>
      </c>
      <c r="K12" s="46" t="n">
        <f aca="false">MIN('plafond sécu et CNAV'!$F12, 'Grilles et calculs individuels'!G13*'données complémentaires'!$I12)*$I$1/$B13</f>
        <v>4.78643414887975</v>
      </c>
      <c r="L12" s="46" t="n">
        <f aca="false">MIN('plafond sécu et CNAV'!$F12, 'Grilles et calculs individuels'!H13*'données complémentaires'!$I12)*$I$1/$B13</f>
        <v>4.78643414887975</v>
      </c>
      <c r="M12" s="46" t="n">
        <f aca="false">MIN('plafond sécu et CNAV'!$F12, 'Grilles et calculs individuels'!I13*'données complémentaires'!$I12)*$I$1/$B13</f>
        <v>4.78643414887975</v>
      </c>
      <c r="N12" s="46" t="n">
        <f aca="false">MIN('plafond sécu et CNAV'!$F12, 'Grilles et calculs individuels'!J13*'données complémentaires'!$I12)*$I$1/$B13</f>
        <v>6.75703001579779</v>
      </c>
    </row>
    <row r="13" customFormat="false" ht="12.85" hidden="false" customHeight="false" outlineLevel="0" collapsed="false">
      <c r="A13" s="0" t="n">
        <v>2005</v>
      </c>
      <c r="B13" s="30" t="n">
        <v>12.66</v>
      </c>
      <c r="C13" s="4" t="n">
        <v>0.024</v>
      </c>
      <c r="E13" s="4"/>
      <c r="F13" s="5" t="n">
        <v>10</v>
      </c>
      <c r="G13" s="46" t="n">
        <f aca="false">MIN('plafond sécu et CNAV'!$F13, 'Grilles et calculs individuels'!C14*'données complémentaires'!$I13)*$I$1/$B14</f>
        <v>6.22650269411888</v>
      </c>
      <c r="H13" s="46" t="n">
        <f aca="false">MIN('plafond sécu et CNAV'!$F13, 'Grilles et calculs individuels'!D14*'données complémentaires'!$I13)*$I$1/$B14</f>
        <v>6.80924032612916</v>
      </c>
      <c r="I13" s="46" t="n">
        <f aca="false">MIN('plafond sécu et CNAV'!$F13, 'Grilles et calculs individuels'!E14*'données complémentaires'!$I13)*$I$1/$B14</f>
        <v>6.80924032612916</v>
      </c>
      <c r="J13" s="46" t="n">
        <f aca="false">MIN('plafond sécu et CNAV'!$F13, 'Grilles et calculs individuels'!F14*'données complémentaires'!$I13)*$I$1/$B14</f>
        <v>6.80924032612916</v>
      </c>
      <c r="K13" s="46" t="n">
        <f aca="false">MIN('plafond sécu et CNAV'!$F13, 'Grilles et calculs individuels'!G14*'données complémentaires'!$I13)*$I$1/$B14</f>
        <v>4.86030679559633</v>
      </c>
      <c r="L13" s="46" t="n">
        <f aca="false">MIN('plafond sécu et CNAV'!$F13, 'Grilles et calculs individuels'!H14*'données complémentaires'!$I13)*$I$1/$B14</f>
        <v>4.86030679559633</v>
      </c>
      <c r="M13" s="46" t="n">
        <f aca="false">MIN('plafond sécu et CNAV'!$F13, 'Grilles et calculs individuels'!I14*'données complémentaires'!$I13)*$I$1/$B14</f>
        <v>4.75147486055864</v>
      </c>
      <c r="N13" s="46" t="n">
        <f aca="false">MIN('plafond sécu et CNAV'!$F13, 'Grilles et calculs individuels'!J14*'données complémentaires'!$I13)*$I$1/$B14</f>
        <v>6.80924032612916</v>
      </c>
    </row>
    <row r="14" customFormat="false" ht="12.85" hidden="false" customHeight="false" outlineLevel="0" collapsed="false">
      <c r="A14" s="0" t="n">
        <v>2004</v>
      </c>
      <c r="B14" s="30" t="n">
        <v>12.3632</v>
      </c>
      <c r="C14" s="4" t="n">
        <v>0.023</v>
      </c>
      <c r="E14" s="4"/>
      <c r="F14" s="5" t="n">
        <v>11</v>
      </c>
      <c r="G14" s="46" t="n">
        <f aca="false">MIN('plafond sécu et CNAV'!$F14, 'Grilles et calculs individuels'!C15*'données complémentaires'!$I14)*$I$1/$B15</f>
        <v>6.04266591595305</v>
      </c>
      <c r="H14" s="46" t="n">
        <f aca="false">MIN('plafond sécu et CNAV'!$F14, 'Grilles et calculs individuels'!D15*'données complémentaires'!$I14)*$I$1/$B15</f>
        <v>6.8420878429815</v>
      </c>
      <c r="I14" s="46" t="n">
        <f aca="false">MIN('plafond sécu et CNAV'!$F14, 'Grilles et calculs individuels'!E15*'données complémentaires'!$I14)*$I$1/$B15</f>
        <v>6.8420878429815</v>
      </c>
      <c r="J14" s="46" t="n">
        <f aca="false">MIN('plafond sécu et CNAV'!$F14, 'Grilles et calculs individuels'!F15*'données complémentaires'!$I14)*$I$1/$B15</f>
        <v>6.8420878429815</v>
      </c>
      <c r="K14" s="46" t="n">
        <f aca="false">MIN('plafond sécu et CNAV'!$F14, 'Grilles et calculs individuels'!G15*'données complémentaires'!$I14)*$I$1/$B15</f>
        <v>4.94737009181414</v>
      </c>
      <c r="L14" s="46" t="n">
        <f aca="false">MIN('plafond sécu et CNAV'!$F14, 'Grilles et calculs individuels'!H15*'données complémentaires'!$I14)*$I$1/$B15</f>
        <v>4.94737009181414</v>
      </c>
      <c r="M14" s="46" t="n">
        <f aca="false">MIN('plafond sécu et CNAV'!$F14, 'Grilles et calculs individuels'!I15*'données complémentaires'!$I14)*$I$1/$B15</f>
        <v>4.83658863642791</v>
      </c>
      <c r="N14" s="46" t="n">
        <f aca="false">MIN('plafond sécu et CNAV'!$F14, 'Grilles et calculs individuels'!J15*'données complémentaires'!$I14)*$I$1/$B15</f>
        <v>6.8420878429815</v>
      </c>
    </row>
    <row r="15" customFormat="false" ht="12.85" hidden="false" customHeight="false" outlineLevel="0" collapsed="false">
      <c r="A15" s="0" t="n">
        <v>2003</v>
      </c>
      <c r="B15" s="30" t="n">
        <v>12.0852</v>
      </c>
      <c r="C15" s="4" t="n">
        <v>0.016</v>
      </c>
      <c r="E15" s="4"/>
      <c r="F15" s="5" t="n">
        <v>12</v>
      </c>
      <c r="G15" s="46" t="n">
        <f aca="false">MIN('plafond sécu et CNAV'!$F15, 'Grilles et calculs individuels'!C16*'données complémentaires'!$I15)*$I$1/$B16</f>
        <v>6.09415961483779</v>
      </c>
      <c r="H15" s="46" t="n">
        <f aca="false">MIN('plafond sécu et CNAV'!$F15, 'Grilles et calculs individuels'!D16*'données complémentaires'!$I15)*$I$1/$B16</f>
        <v>6.72288123481492</v>
      </c>
      <c r="I15" s="46" t="n">
        <f aca="false">MIN('plafond sécu et CNAV'!$F15, 'Grilles et calculs individuels'!E16*'données complémentaires'!$I15)*$I$1/$B16</f>
        <v>6.72288123481492</v>
      </c>
      <c r="J15" s="46" t="n">
        <f aca="false">MIN('plafond sécu et CNAV'!$F15, 'Grilles et calculs individuels'!F16*'données complémentaires'!$I15)*$I$1/$B16</f>
        <v>6.72288123481492</v>
      </c>
      <c r="K15" s="46" t="n">
        <f aca="false">MIN('plafond sécu et CNAV'!$F15, 'Grilles et calculs individuels'!G16*'données complémentaires'!$I15)*$I$1/$B16</f>
        <v>4.98953002408951</v>
      </c>
      <c r="L15" s="46" t="n">
        <f aca="false">MIN('plafond sécu et CNAV'!$F15, 'Grilles et calculs individuels'!H16*'données complémentaires'!$I15)*$I$1/$B16</f>
        <v>4.98953002408951</v>
      </c>
      <c r="M15" s="46" t="n">
        <f aca="false">MIN('plafond sécu et CNAV'!$F15, 'Grilles et calculs individuels'!I16*'données complémentaires'!$I15)*$I$1/$B16</f>
        <v>4.87780452397451</v>
      </c>
      <c r="N15" s="46" t="n">
        <f aca="false">MIN('plafond sécu et CNAV'!$F15, 'Grilles et calculs individuels'!J16*'données complémentaires'!$I15)*$I$1/$B16</f>
        <v>6.72288123481492</v>
      </c>
    </row>
    <row r="16" customFormat="false" ht="12.85" hidden="false" customHeight="false" outlineLevel="0" collapsed="false">
      <c r="A16" s="0" t="n">
        <v>2002</v>
      </c>
      <c r="B16" s="30" t="n">
        <v>11.8949</v>
      </c>
      <c r="C16" s="4" t="n">
        <v>0.016</v>
      </c>
      <c r="E16" s="4"/>
      <c r="F16" s="5" t="n">
        <v>13</v>
      </c>
      <c r="G16" s="46" t="n">
        <f aca="false">MIN('plafond sécu et CNAV'!$F16, 'Grilles et calculs individuels'!C17*'données complémentaires'!$I16)*$I$1/$B17</f>
        <v>6.11149689224778</v>
      </c>
      <c r="H16" s="46" t="n">
        <f aca="false">MIN('plafond sécu et CNAV'!$F16, 'Grilles et calculs individuels'!D17*'données complémentaires'!$I16)*$I$1/$B17</f>
        <v>6.61879122095407</v>
      </c>
      <c r="I16" s="46" t="n">
        <f aca="false">MIN('plafond sécu et CNAV'!$F16, 'Grilles et calculs individuels'!E17*'données complémentaires'!$I16)*$I$1/$B17</f>
        <v>6.61879122095407</v>
      </c>
      <c r="J16" s="46" t="n">
        <f aca="false">MIN('plafond sécu et CNAV'!$F16, 'Grilles et calculs individuels'!F17*'données complémentaires'!$I16)*$I$1/$B17</f>
        <v>6.61879122095407</v>
      </c>
      <c r="K16" s="46" t="n">
        <f aca="false">MIN('plafond sécu et CNAV'!$F16, 'Grilles et calculs individuels'!G17*'données complémentaires'!$I16)*$I$1/$B17</f>
        <v>5.00372474028343</v>
      </c>
      <c r="L16" s="46" t="n">
        <f aca="false">MIN('plafond sécu et CNAV'!$F16, 'Grilles et calculs individuels'!H17*'données complémentaires'!$I16)*$I$1/$B17</f>
        <v>5.00372474028343</v>
      </c>
      <c r="M16" s="46" t="n">
        <f aca="false">MIN('plafond sécu et CNAV'!$F16, 'Grilles et calculs individuels'!I17*'données complémentaires'!$I16)*$I$1/$B17</f>
        <v>4.89168139224326</v>
      </c>
      <c r="N16" s="46" t="n">
        <f aca="false">MIN('plafond sécu et CNAV'!$F16, 'Grilles et calculs individuels'!J17*'données complémentaires'!$I16)*$I$1/$B17</f>
        <v>6.61879122095407</v>
      </c>
    </row>
    <row r="17" customFormat="false" ht="12.85" hidden="false" customHeight="false" outlineLevel="0" collapsed="false">
      <c r="A17" s="0" t="n">
        <v>2001</v>
      </c>
      <c r="B17" s="30" t="n">
        <v>11.7075509522728</v>
      </c>
      <c r="C17" s="4" t="n">
        <v>0.015</v>
      </c>
      <c r="E17" s="4"/>
      <c r="F17" s="5" t="n">
        <v>14</v>
      </c>
      <c r="G17" s="46" t="n">
        <f aca="false">MIN('plafond sécu et CNAV'!$F17, 'Grilles et calculs individuels'!C18*'données complémentaires'!$I17)*$I$1/$B18</f>
        <v>6.11447181730318</v>
      </c>
      <c r="H17" s="46" t="n">
        <f aca="false">MIN('plafond sécu et CNAV'!$F17, 'Grilles et calculs individuels'!D18*'données complémentaires'!$I17)*$I$1/$B18</f>
        <v>6.60572866553176</v>
      </c>
      <c r="I17" s="46" t="n">
        <f aca="false">MIN('plafond sécu et CNAV'!$F17, 'Grilles et calculs individuels'!E18*'données complémentaires'!$I17)*$I$1/$B18</f>
        <v>6.60572866553176</v>
      </c>
      <c r="J17" s="46" t="n">
        <f aca="false">MIN('plafond sécu et CNAV'!$F17, 'Grilles et calculs individuels'!F18*'données complémentaires'!$I17)*$I$1/$B18</f>
        <v>6.60572866553176</v>
      </c>
      <c r="K17" s="46" t="n">
        <f aca="false">MIN('plafond sécu et CNAV'!$F17, 'Grilles et calculs individuels'!G18*'données complémentaires'!$I17)*$I$1/$B18</f>
        <v>5.00616042934008</v>
      </c>
      <c r="L17" s="46" t="n">
        <f aca="false">MIN('plafond sécu et CNAV'!$F17, 'Grilles et calculs individuels'!H18*'données complémentaires'!$I17)*$I$1/$B18</f>
        <v>5.00616042934008</v>
      </c>
      <c r="M17" s="46" t="n">
        <f aca="false">MIN('plafond sécu et CNAV'!$F17, 'Grilles et calculs individuels'!I18*'données complémentaires'!$I17)*$I$1/$B18</f>
        <v>4.73218221804691</v>
      </c>
      <c r="N17" s="46" t="n">
        <f aca="false">MIN('plafond sécu et CNAV'!$F17, 'Grilles et calculs individuels'!J18*'données complémentaires'!$I17)*$I$1/$B18</f>
        <v>6.60572866553176</v>
      </c>
    </row>
    <row r="18" customFormat="false" ht="12.85" hidden="false" customHeight="false" outlineLevel="0" collapsed="false">
      <c r="A18" s="0" t="n">
        <v>2000</v>
      </c>
      <c r="B18" s="30" t="n">
        <v>11.5345365626101</v>
      </c>
      <c r="C18" s="4" t="n">
        <v>0.053</v>
      </c>
      <c r="E18" s="4"/>
      <c r="F18" s="5" t="n">
        <v>15</v>
      </c>
      <c r="G18" s="46" t="n">
        <f aca="false">MIN('plafond sécu et CNAV'!$F18, 'Grilles et calculs individuels'!C19*'données complémentaires'!$I18)*$I$1/$B19</f>
        <v>6.11494606270302</v>
      </c>
      <c r="H18" s="46" t="n">
        <f aca="false">MIN('plafond sécu et CNAV'!$F18, 'Grilles et calculs individuels'!D19*'données complémentaires'!$I18)*$I$1/$B19</f>
        <v>6.84699680182151</v>
      </c>
      <c r="I18" s="46" t="n">
        <f aca="false">MIN('plafond sécu et CNAV'!$F18, 'Grilles et calculs individuels'!E19*'données complémentaires'!$I18)*$I$1/$B19</f>
        <v>6.84699680182151</v>
      </c>
      <c r="J18" s="46" t="n">
        <f aca="false">MIN('plafond sécu et CNAV'!$F18, 'Grilles et calculs individuels'!F19*'données complémentaires'!$I18)*$I$1/$B19</f>
        <v>6.84699680182151</v>
      </c>
      <c r="K18" s="46" t="n">
        <f aca="false">MIN('plafond sécu et CNAV'!$F18, 'Grilles et calculs individuels'!G19*'données complémentaires'!$I18)*$I$1/$B19</f>
        <v>5.25258115081549</v>
      </c>
      <c r="L18" s="46" t="n">
        <f aca="false">MIN('plafond sécu et CNAV'!$F18, 'Grilles et calculs individuels'!H19*'données complémentaires'!$I18)*$I$1/$B19</f>
        <v>5.25258115081549</v>
      </c>
      <c r="M18" s="46" t="n">
        <f aca="false">MIN('plafond sécu et CNAV'!$F18, 'Grilles et calculs individuels'!I19*'données complémentaires'!$I18)*$I$1/$B19</f>
        <v>4.96511677393727</v>
      </c>
      <c r="N18" s="46" t="n">
        <f aca="false">MIN('plafond sécu et CNAV'!$F18, 'Grilles et calculs individuels'!J19*'données complémentaires'!$I18)*$I$1/$B19</f>
        <v>6.84699680182151</v>
      </c>
    </row>
    <row r="19" customFormat="false" ht="12.85" hidden="false" customHeight="false" outlineLevel="0" collapsed="false">
      <c r="A19" s="0" t="n">
        <v>1999</v>
      </c>
      <c r="B19" s="30" t="n">
        <v>10.9539802151665</v>
      </c>
      <c r="C19" s="4" t="n">
        <v>0.0688311688311681</v>
      </c>
      <c r="F19" s="5" t="n">
        <v>16</v>
      </c>
      <c r="G19" s="46" t="n">
        <f aca="false">MIN('plafond sécu et CNAV'!$F19, 'Grilles et calculs individuels'!C20*'données complémentaires'!$I19)*$I$1/$B20</f>
        <v>6.45961175258465</v>
      </c>
      <c r="H19" s="46" t="n">
        <f aca="false">MIN('plafond sécu et CNAV'!$F19, 'Grilles et calculs individuels'!D20*'données complémentaires'!$I19)*$I$1/$B20</f>
        <v>7.12609646502826</v>
      </c>
      <c r="I19" s="46" t="n">
        <f aca="false">MIN('plafond sécu et CNAV'!$F19, 'Grilles et calculs individuels'!E20*'données complémentaires'!$I19)*$I$1/$B20</f>
        <v>7.12609646502826</v>
      </c>
      <c r="J19" s="46" t="n">
        <f aca="false">MIN('plafond sécu et CNAV'!$F19, 'Grilles et calculs individuels'!F20*'données complémentaires'!$I19)*$I$1/$B20</f>
        <v>7.12609646502826</v>
      </c>
      <c r="K19" s="46" t="n">
        <f aca="false">MIN('plafond sécu et CNAV'!$F19, 'Grilles et calculs individuels'!G20*'données complémentaires'!$I19)*$I$1/$B20</f>
        <v>5.42439501341881</v>
      </c>
      <c r="L19" s="46" t="n">
        <f aca="false">MIN('plafond sécu et CNAV'!$F19, 'Grilles et calculs individuels'!H20*'données complémentaires'!$I19)*$I$1/$B20</f>
        <v>5.42439501341881</v>
      </c>
      <c r="M19" s="46" t="n">
        <f aca="false">MIN('plafond sécu et CNAV'!$F19, 'Grilles et calculs individuels'!I20*'données complémentaires'!$I19)*$I$1/$B20</f>
        <v>5.24497294612328</v>
      </c>
      <c r="N19" s="46" t="n">
        <f aca="false">MIN('plafond sécu et CNAV'!$F19, 'Grilles et calculs individuels'!J20*'données complémentaires'!$I19)*$I$1/$B20</f>
        <v>7.12609646502826</v>
      </c>
    </row>
    <row r="20" customFormat="false" ht="12.85" hidden="false" customHeight="false" outlineLevel="0" collapsed="false">
      <c r="A20" s="0" t="n">
        <v>1998</v>
      </c>
      <c r="B20" s="30" t="n">
        <f aca="false">B19/(1+C19)</f>
        <v>10.2485598610914</v>
      </c>
      <c r="C20" s="4" t="n">
        <v>0.0377358490566023</v>
      </c>
      <c r="F20" s="5" t="n">
        <v>17</v>
      </c>
      <c r="G20" s="46" t="n">
        <f aca="false">MIN('plafond sécu et CNAV'!$F20, 'Grilles et calculs individuels'!C21*'données complémentaires'!$I20)*$I$1/$B21</f>
        <v>6.63571371391691</v>
      </c>
      <c r="H20" s="46" t="n">
        <f aca="false">MIN('plafond sécu et CNAV'!$F20, 'Grilles et calculs individuels'!D21*'données complémentaires'!$I20)*$I$1/$B21</f>
        <v>7.20081469864927</v>
      </c>
      <c r="I20" s="46" t="n">
        <f aca="false">MIN('plafond sécu et CNAV'!$F20, 'Grilles et calculs individuels'!E21*'données complémentaires'!$I20)*$I$1/$B21</f>
        <v>7.20081469864927</v>
      </c>
      <c r="J20" s="46" t="n">
        <f aca="false">MIN('plafond sécu et CNAV'!$F20, 'Grilles et calculs individuels'!F21*'données complémentaires'!$I20)*$I$1/$B21</f>
        <v>7.20081469864927</v>
      </c>
      <c r="K20" s="46" t="n">
        <f aca="false">MIN('plafond sécu et CNAV'!$F20, 'Grilles et calculs individuels'!G21*'données complémentaires'!$I20)*$I$1/$B21</f>
        <v>5.57227489188391</v>
      </c>
      <c r="L20" s="46" t="n">
        <f aca="false">MIN('plafond sécu et CNAV'!$F20, 'Grilles et calculs individuels'!H21*'données complémentaires'!$I20)*$I$1/$B21</f>
        <v>5.57227489188391</v>
      </c>
      <c r="M20" s="46" t="n">
        <f aca="false">MIN('plafond sécu et CNAV'!$F20, 'Grilles et calculs individuels'!I21*'données complémentaires'!$I20)*$I$1/$B21</f>
        <v>5.387961419475</v>
      </c>
      <c r="N20" s="46" t="n">
        <f aca="false">MIN('plafond sécu et CNAV'!$F20, 'Grilles et calculs individuels'!J21*'données complémentaires'!$I20)*$I$1/$B21</f>
        <v>7.20081469864927</v>
      </c>
    </row>
    <row r="21" customFormat="false" ht="12.85" hidden="false" customHeight="false" outlineLevel="0" collapsed="false">
      <c r="A21" s="0" t="n">
        <v>1997</v>
      </c>
      <c r="B21" s="30" t="n">
        <f aca="false">B20/(1+C20)</f>
        <v>9.87588495705172</v>
      </c>
      <c r="C21" s="4" t="n">
        <v>0.0519848771266568</v>
      </c>
      <c r="F21" s="5" t="n">
        <v>18</v>
      </c>
      <c r="G21" s="46" t="n">
        <f aca="false">MIN('plafond sécu et CNAV'!$F21, 'Grilles et calculs individuels'!C22*'données complémentaires'!$I21)*$I$1/$B22</f>
        <v>6.94305653261424</v>
      </c>
      <c r="H21" s="46" t="n">
        <f aca="false">MIN('plafond sécu et CNAV'!$F21, 'Grilles et calculs individuels'!D22*'données complémentaires'!$I21)*$I$1/$B22</f>
        <v>7.41724020506933</v>
      </c>
      <c r="I21" s="46" t="n">
        <f aca="false">MIN('plafond sécu et CNAV'!$F21, 'Grilles et calculs individuels'!E22*'données complémentaires'!$I21)*$I$1/$B22</f>
        <v>7.41724020506933</v>
      </c>
      <c r="J21" s="46" t="n">
        <f aca="false">MIN('plafond sécu et CNAV'!$F21, 'Grilles et calculs individuels'!F22*'données complémentaires'!$I21)*$I$1/$B22</f>
        <v>7.41724020506933</v>
      </c>
      <c r="K21" s="46" t="n">
        <f aca="false">MIN('plafond sécu et CNAV'!$F21, 'Grilles et calculs individuels'!G22*'données complémentaires'!$I21)*$I$1/$B22</f>
        <v>5.8303629809219</v>
      </c>
      <c r="L21" s="46" t="n">
        <f aca="false">MIN('plafond sécu et CNAV'!$F21, 'Grilles et calculs individuels'!H22*'données complémentaires'!$I21)*$I$1/$B22</f>
        <v>5.8303629809219</v>
      </c>
      <c r="M21" s="46" t="n">
        <f aca="false">MIN('plafond sécu et CNAV'!$F21, 'Grilles et calculs individuels'!I22*'données complémentaires'!$I21)*$I$1/$B22</f>
        <v>5.50400106783914</v>
      </c>
      <c r="N21" s="46" t="n">
        <f aca="false">MIN('plafond sécu et CNAV'!$F21, 'Grilles et calculs individuels'!J22*'données complémentaires'!$I21)*$I$1/$B22</f>
        <v>7.41724020506933</v>
      </c>
    </row>
    <row r="22" customFormat="false" ht="12.85" hidden="false" customHeight="false" outlineLevel="0" collapsed="false">
      <c r="A22" s="0" t="n">
        <v>1996</v>
      </c>
      <c r="B22" s="30" t="n">
        <f aca="false">B21/(1+C21)</f>
        <v>9.38785829699972</v>
      </c>
      <c r="C22" s="4" t="n">
        <v>0.056415376934597</v>
      </c>
      <c r="F22" s="5" t="n">
        <v>19</v>
      </c>
      <c r="G22" s="46" t="n">
        <f aca="false">MIN('plafond sécu et CNAV'!$F22, 'Grilles et calculs individuels'!C23*'données complémentaires'!$I22)*$I$1/$B23</f>
        <v>6.89405273242913</v>
      </c>
      <c r="H22" s="46" t="n">
        <f aca="false">MIN('plafond sécu et CNAV'!$F22, 'Grilles et calculs individuels'!D23*'données complémentaires'!$I22)*$I$1/$B23</f>
        <v>7.57934334402906</v>
      </c>
      <c r="I22" s="46" t="n">
        <f aca="false">MIN('plafond sécu et CNAV'!$F22, 'Grilles et calculs individuels'!E23*'données complémentaires'!$I22)*$I$1/$B23</f>
        <v>7.57934334402906</v>
      </c>
      <c r="J22" s="46" t="n">
        <f aca="false">MIN('plafond sécu et CNAV'!$F22, 'Grilles et calculs individuels'!F23*'données complémentaires'!$I22)*$I$1/$B23</f>
        <v>7.57934334402906</v>
      </c>
      <c r="K22" s="46" t="n">
        <f aca="false">MIN('plafond sécu et CNAV'!$F22, 'Grilles et calculs individuels'!G23*'données complémentaires'!$I22)*$I$1/$B23</f>
        <v>6.08843946905637</v>
      </c>
      <c r="L22" s="46" t="n">
        <f aca="false">MIN('plafond sécu et CNAV'!$F22, 'Grilles et calculs individuels'!H23*'données complémentaires'!$I22)*$I$1/$B23</f>
        <v>6.08843946905637</v>
      </c>
      <c r="M22" s="46" t="n">
        <f aca="false">MIN('plafond sécu et CNAV'!$F22, 'Grilles et calculs individuels'!I23*'données complémentaires'!$I22)*$I$1/$B23</f>
        <v>5.74763139941958</v>
      </c>
      <c r="N22" s="46" t="n">
        <f aca="false">MIN('plafond sécu et CNAV'!$F22, 'Grilles et calculs individuels'!J23*'données complémentaires'!$I22)*$I$1/$B23</f>
        <v>7.57934334402906</v>
      </c>
    </row>
    <row r="23" customFormat="false" ht="12.85" hidden="false" customHeight="false" outlineLevel="0" collapsed="false">
      <c r="A23" s="0" t="n">
        <v>1995</v>
      </c>
      <c r="B23" s="30" t="n">
        <f aca="false">B22/(1+C22)</f>
        <v>8.88652181894634</v>
      </c>
      <c r="C23" s="4" t="n">
        <v>0.026127049180328</v>
      </c>
      <c r="F23" s="5" t="n">
        <v>20</v>
      </c>
      <c r="G23" s="46" t="n">
        <f aca="false">MIN('plafond sécu et CNAV'!$F23, 'Grilles et calculs individuels'!C24*'données complémentaires'!$I23)*$I$1/$B24</f>
        <v>6.88464688717694</v>
      </c>
      <c r="H23" s="46" t="n">
        <f aca="false">MIN('plafond sécu et CNAV'!$F23, 'Grilles et calculs individuels'!D24*'données complémentaires'!$I23)*$I$1/$B24</f>
        <v>7.63603388871675</v>
      </c>
      <c r="I23" s="46" t="n">
        <f aca="false">MIN('plafond sécu et CNAV'!$F23, 'Grilles et calculs individuels'!E24*'données complémentaires'!$I23)*$I$1/$B24</f>
        <v>7.63603388871675</v>
      </c>
      <c r="J23" s="46" t="n">
        <f aca="false">MIN('plafond sécu et CNAV'!$F23, 'Grilles et calculs individuels'!F24*'données complémentaires'!$I23)*$I$1/$B24</f>
        <v>7.63603388871675</v>
      </c>
      <c r="K23" s="46" t="n">
        <f aca="false">MIN('plafond sécu et CNAV'!$F23, 'Grilles et calculs individuels'!G24*'données complémentaires'!$I23)*$I$1/$B24</f>
        <v>5.87902092932555</v>
      </c>
      <c r="L23" s="46" t="n">
        <f aca="false">MIN('plafond sécu et CNAV'!$F23, 'Grilles et calculs individuels'!H24*'données complémentaires'!$I23)*$I$1/$B24</f>
        <v>5.87902092932555</v>
      </c>
      <c r="M23" s="46" t="n">
        <f aca="false">MIN('plafond sécu et CNAV'!$F23, 'Grilles et calculs individuels'!I24*'données complémentaires'!$I23)*$I$1/$B24</f>
        <v>5.7397896648684</v>
      </c>
      <c r="N23" s="46" t="n">
        <f aca="false">MIN('plafond sécu et CNAV'!$F23, 'Grilles et calculs individuels'!J24*'données complémentaires'!$I23)*$I$1/$B24</f>
        <v>7.63603388871675</v>
      </c>
    </row>
    <row r="24" customFormat="false" ht="12.85" hidden="false" customHeight="false" outlineLevel="0" collapsed="false">
      <c r="A24" s="0" t="n">
        <v>1994</v>
      </c>
      <c r="B24" s="30" t="n">
        <f aca="false">B23/(1+C23)</f>
        <v>8.66025491292224</v>
      </c>
      <c r="C24" s="4" t="n">
        <v>0.0124481327800836</v>
      </c>
      <c r="F24" s="5" t="n">
        <v>21</v>
      </c>
      <c r="G24" s="46" t="n">
        <f aca="false">MIN('plafond sécu et CNAV'!$F24, 'Grilles et calculs individuels'!C25*'données complémentaires'!$I24)*$I$1/$B25</f>
        <v>6.89145897880028</v>
      </c>
      <c r="H24" s="46" t="n">
        <f aca="false">MIN('plafond sécu et CNAV'!$F24, 'Grilles et calculs individuels'!D25*'données complémentaires'!$I24)*$I$1/$B25</f>
        <v>7.56811929702605</v>
      </c>
      <c r="I24" s="46" t="n">
        <f aca="false">MIN('plafond sécu et CNAV'!$F24, 'Grilles et calculs individuels'!E25*'données complémentaires'!$I24)*$I$1/$B25</f>
        <v>7.56811929702605</v>
      </c>
      <c r="J24" s="46" t="n">
        <f aca="false">MIN('plafond sécu et CNAV'!$F24, 'Grilles et calculs individuels'!F25*'données complémentaires'!$I24)*$I$1/$B25</f>
        <v>7.56811929702605</v>
      </c>
      <c r="K24" s="46" t="n">
        <f aca="false">MIN('plafond sécu et CNAV'!$F24, 'Grilles et calculs individuels'!G25*'données complémentaires'!$I24)*$I$1/$B25</f>
        <v>5.88483799298653</v>
      </c>
      <c r="L24" s="46" t="n">
        <f aca="false">MIN('plafond sécu et CNAV'!$F24, 'Grilles et calculs individuels'!H25*'données complémentaires'!$I24)*$I$1/$B25</f>
        <v>5.88483799298653</v>
      </c>
      <c r="M24" s="46" t="n">
        <f aca="false">MIN('plafond sécu et CNAV'!$F24, 'Grilles et calculs individuels'!I25*'données complémentaires'!$I24)*$I$1/$B25</f>
        <v>5.49766835708329</v>
      </c>
      <c r="N24" s="46" t="n">
        <f aca="false">MIN('plafond sécu et CNAV'!$F24, 'Grilles et calculs individuels'!J25*'données complémentaires'!$I24)*$I$1/$B25</f>
        <v>7.56811929702605</v>
      </c>
    </row>
    <row r="25" customFormat="false" ht="12.85" hidden="false" customHeight="false" outlineLevel="0" collapsed="false">
      <c r="A25" s="0" t="n">
        <v>1993</v>
      </c>
      <c r="B25" s="30" t="n">
        <f aca="false">B24/(1+C24)</f>
        <v>8.5537763689109</v>
      </c>
      <c r="C25" s="4" t="n">
        <v>0.00260010400415987</v>
      </c>
      <c r="F25" s="5" t="n">
        <v>22</v>
      </c>
      <c r="G25" s="46" t="n">
        <f aca="false">MIN('plafond sécu et CNAV'!$F25, 'Grilles et calculs individuels'!C26*'données complémentaires'!$I25)*$I$1/$B26</f>
        <v>6.72600703321175</v>
      </c>
      <c r="H25" s="46" t="n">
        <f aca="false">MIN('plafond sécu et CNAV'!$F25, 'Grilles et calculs individuels'!D26*'données complémentaires'!$I25)*$I$1/$B26</f>
        <v>7.29687849936414</v>
      </c>
      <c r="I25" s="46" t="n">
        <f aca="false">MIN('plafond sécu et CNAV'!$F25, 'Grilles et calculs individuels'!E26*'données complémentaires'!$I25)*$I$1/$B26</f>
        <v>7.29687849936414</v>
      </c>
      <c r="J25" s="46" t="n">
        <f aca="false">MIN('plafond sécu et CNAV'!$F25, 'Grilles et calculs individuels'!F26*'données complémentaires'!$I25)*$I$1/$B26</f>
        <v>7.29687849936414</v>
      </c>
      <c r="K25" s="46" t="n">
        <f aca="false">MIN('plafond sécu et CNAV'!$F25, 'Grilles et calculs individuels'!G26*'données complémentaires'!$I25)*$I$1/$B26</f>
        <v>5.74355326671766</v>
      </c>
      <c r="L25" s="46" t="n">
        <f aca="false">MIN('plafond sécu et CNAV'!$F25, 'Grilles et calculs individuels'!H26*'données complémentaires'!$I25)*$I$1/$B26</f>
        <v>5.74355326671766</v>
      </c>
      <c r="M25" s="46" t="n">
        <f aca="false">MIN('plafond sécu et CNAV'!$F25, 'Grilles et calculs individuels'!I26*'données complémentaires'!$I25)*$I$1/$B26</f>
        <v>5.36567890047067</v>
      </c>
      <c r="N25" s="46" t="n">
        <f aca="false">MIN('plafond sécu et CNAV'!$F25, 'Grilles et calculs individuels'!J26*'données complémentaires'!$I25)*$I$1/$B26</f>
        <v>7.29687849936414</v>
      </c>
    </row>
    <row r="26" customFormat="false" ht="12.85" hidden="false" customHeight="false" outlineLevel="0" collapsed="false">
      <c r="A26" s="0" t="n">
        <v>1992</v>
      </c>
      <c r="B26" s="30" t="n">
        <f aca="false">B25/(1+C25)</f>
        <v>8.53159333890854</v>
      </c>
      <c r="C26" s="4" t="n">
        <v>0.0228723404255297</v>
      </c>
      <c r="F26" s="5" t="n">
        <v>23</v>
      </c>
      <c r="G26" s="46" t="n">
        <f aca="false">MIN('plafond sécu et CNAV'!$F26, 'Grilles et calculs individuels'!C27*'données complémentaires'!$I26)*$I$1/$B27</f>
        <v>6.40067370068339</v>
      </c>
      <c r="H26" s="46" t="n">
        <f aca="false">MIN('plafond sécu et CNAV'!$F26, 'Grilles et calculs individuels'!D27*'données complémentaires'!$I26)*$I$1/$B27</f>
        <v>7.13766813488135</v>
      </c>
      <c r="I26" s="46" t="n">
        <f aca="false">MIN('plafond sécu et CNAV'!$F26, 'Grilles et calculs individuels'!E27*'données complémentaires'!$I26)*$I$1/$B27</f>
        <v>7.13766813488135</v>
      </c>
      <c r="J26" s="46" t="n">
        <f aca="false">MIN('plafond sécu et CNAV'!$F26, 'Grilles et calculs individuels'!F27*'données complémentaires'!$I26)*$I$1/$B27</f>
        <v>7.13766813488135</v>
      </c>
      <c r="K26" s="46" t="n">
        <f aca="false">MIN('plafond sécu et CNAV'!$F26, 'Grilles et calculs individuels'!G27*'données complémentaires'!$I26)*$I$1/$B27</f>
        <v>5.7229641099714</v>
      </c>
      <c r="L26" s="46" t="n">
        <f aca="false">MIN('plafond sécu et CNAV'!$F26, 'Grilles et calculs individuels'!H27*'données complémentaires'!$I26)*$I$1/$B27</f>
        <v>5.7229641099714</v>
      </c>
      <c r="M26" s="46" t="n">
        <f aca="false">MIN('plafond sécu et CNAV'!$F26, 'Grilles et calculs individuels'!I27*'données complémentaires'!$I26)*$I$1/$B27</f>
        <v>5.34644432584384</v>
      </c>
      <c r="N26" s="46" t="n">
        <f aca="false">MIN('plafond sécu et CNAV'!$F26, 'Grilles et calculs individuels'!J27*'données complémentaires'!$I26)*$I$1/$B27</f>
        <v>7.13766813488135</v>
      </c>
    </row>
    <row r="27" customFormat="false" ht="12.85" hidden="false" customHeight="false" outlineLevel="0" collapsed="false">
      <c r="A27" s="0" t="n">
        <v>1991</v>
      </c>
      <c r="B27" s="30" t="n">
        <f aca="false">B26/(1+C26)</f>
        <v>8.34081928088824</v>
      </c>
      <c r="C27" s="4" t="n">
        <v>0.032399780340475</v>
      </c>
      <c r="F27" s="5" t="n">
        <v>24</v>
      </c>
      <c r="G27" s="46" t="n">
        <f aca="false">MIN('plafond sécu et CNAV'!$F27, 'Grilles et calculs individuels'!C28*'données complémentaires'!$I27)*$I$1/$B28</f>
        <v>6.48804101385581</v>
      </c>
      <c r="H27" s="46" t="n">
        <f aca="false">MIN('plafond sécu et CNAV'!$F27, 'Grilles et calculs individuels'!D28*'données complémentaires'!$I27)*$I$1/$B28</f>
        <v>7.00700370034278</v>
      </c>
      <c r="I27" s="46" t="n">
        <f aca="false">MIN('plafond sécu et CNAV'!$F27, 'Grilles et calculs individuels'!E28*'données complémentaires'!$I27)*$I$1/$B28</f>
        <v>7.00700370034278</v>
      </c>
      <c r="J27" s="46" t="n">
        <f aca="false">MIN('plafond sécu et CNAV'!$F27, 'Grilles et calculs individuels'!F28*'données complémentaires'!$I27)*$I$1/$B28</f>
        <v>7.00700370034278</v>
      </c>
      <c r="K27" s="46" t="n">
        <f aca="false">MIN('plafond sécu et CNAV'!$F27, 'Grilles et calculs individuels'!G28*'données complémentaires'!$I27)*$I$1/$B28</f>
        <v>5.66369545510733</v>
      </c>
      <c r="L27" s="46" t="n">
        <f aca="false">MIN('plafond sécu et CNAV'!$F27, 'Grilles et calculs individuels'!H28*'données complémentaires'!$I27)*$I$1/$B28</f>
        <v>5.66369545510733</v>
      </c>
      <c r="M27" s="46" t="n">
        <f aca="false">MIN('plafond sécu et CNAV'!$F27, 'Grilles et calculs individuels'!I28*'données complémentaires'!$I27)*$I$1/$B28</f>
        <v>5.2057110469733</v>
      </c>
      <c r="N27" s="46" t="n">
        <f aca="false">MIN('plafond sécu et CNAV'!$F27, 'Grilles et calculs individuels'!J28*'données complémentaires'!$I27)*$I$1/$B28</f>
        <v>7.00700370034278</v>
      </c>
    </row>
    <row r="28" customFormat="false" ht="12.85" hidden="false" customHeight="false" outlineLevel="0" collapsed="false">
      <c r="A28" s="0" t="n">
        <v>1990</v>
      </c>
      <c r="B28" s="30" t="n">
        <f aca="false">B27/(1+C27)</f>
        <v>8.07905952686034</v>
      </c>
      <c r="C28" s="4" t="n">
        <v>0.0459506031016665</v>
      </c>
      <c r="F28" s="5" t="n">
        <v>25</v>
      </c>
      <c r="G28" s="46" t="n">
        <f aca="false">MIN('plafond sécu et CNAV'!$F28, 'Grilles et calculs individuels'!C29*'données complémentaires'!$I28)*$I$1/$B29</f>
        <v>6.62191796146109</v>
      </c>
      <c r="H28" s="46" t="n">
        <f aca="false">MIN('plafond sécu et CNAV'!$F28, 'Grilles et calculs individuels'!D29*'données complémentaires'!$I28)*$I$1/$B29</f>
        <v>7.00764910277727</v>
      </c>
      <c r="I28" s="46" t="n">
        <f aca="false">MIN('plafond sécu et CNAV'!$F28, 'Grilles et calculs individuels'!E29*'données complémentaires'!$I28)*$I$1/$B29</f>
        <v>7.00764910277727</v>
      </c>
      <c r="J28" s="46" t="n">
        <f aca="false">MIN('plafond sécu et CNAV'!$F28, 'Grilles et calculs individuels'!F29*'données complémentaires'!$I28)*$I$1/$B29</f>
        <v>7.00764910277727</v>
      </c>
      <c r="K28" s="46" t="n">
        <f aca="false">MIN('plafond sécu et CNAV'!$F28, 'Grilles et calculs individuels'!G29*'données complémentaires'!$I28)*$I$1/$B29</f>
        <v>5.78056251221693</v>
      </c>
      <c r="L28" s="46" t="n">
        <f aca="false">MIN('plafond sécu et CNAV'!$F28, 'Grilles et calculs individuels'!H29*'données complémentaires'!$I28)*$I$1/$B29</f>
        <v>5.78056251221693</v>
      </c>
      <c r="M28" s="46" t="n">
        <f aca="false">MIN('plafond sécu et CNAV'!$F28, 'Grilles et calculs individuels'!I29*'données complémentaires'!$I28)*$I$1/$B29</f>
        <v>5.31312786255686</v>
      </c>
      <c r="N28" s="46" t="n">
        <f aca="false">MIN('plafond sécu et CNAV'!$F28, 'Grilles et calculs individuels'!J29*'données complémentaires'!$I28)*$I$1/$B29</f>
        <v>7.00764910277727</v>
      </c>
    </row>
    <row r="29" customFormat="false" ht="12.85" hidden="false" customHeight="false" outlineLevel="0" collapsed="false">
      <c r="A29" s="0" t="n">
        <v>1989</v>
      </c>
      <c r="B29" s="30" t="n">
        <f aca="false">B28/(1+C28)</f>
        <v>7.72413104682254</v>
      </c>
      <c r="C29" s="4" t="n">
        <v>0.0437649880095886</v>
      </c>
      <c r="F29" s="5" t="n">
        <v>26</v>
      </c>
      <c r="G29" s="46" t="n">
        <f aca="false">MIN('plafond sécu et CNAV'!$F29, 'Grilles et calculs individuels'!C30*'données complémentaires'!$I29)*$I$1/$B30</f>
        <v>6.45288657870274</v>
      </c>
      <c r="H29" s="46" t="n">
        <f aca="false">MIN('plafond sécu et CNAV'!$F29, 'Grilles et calculs individuels'!D30*'données complémentaires'!$I29)*$I$1/$B30</f>
        <v>7.02488944552381</v>
      </c>
      <c r="I29" s="46" t="n">
        <f aca="false">MIN('plafond sécu et CNAV'!$F29, 'Grilles et calculs individuels'!E30*'données complémentaires'!$I29)*$I$1/$B30</f>
        <v>7.02488944552381</v>
      </c>
      <c r="J29" s="46" t="n">
        <f aca="false">MIN('plafond sécu et CNAV'!$F29, 'Grilles et calculs individuels'!F30*'données complémentaires'!$I29)*$I$1/$B30</f>
        <v>7.02488944552381</v>
      </c>
      <c r="K29" s="46" t="n">
        <f aca="false">MIN('plafond sécu et CNAV'!$F29, 'Grilles et calculs individuels'!G30*'données complémentaires'!$I29)*$I$1/$B30</f>
        <v>5.91116302204947</v>
      </c>
      <c r="L29" s="46" t="n">
        <f aca="false">MIN('plafond sécu et CNAV'!$F29, 'Grilles et calculs individuels'!H30*'données complémentaires'!$I29)*$I$1/$B30</f>
        <v>5.91116302204947</v>
      </c>
      <c r="M29" s="46" t="n">
        <f aca="false">MIN('plafond sécu et CNAV'!$F29, 'Grilles et calculs individuels'!I30*'données complémentaires'!$I29)*$I$1/$B30</f>
        <v>5.32164336425974</v>
      </c>
      <c r="N29" s="46" t="n">
        <f aca="false">MIN('plafond sécu et CNAV'!$F29, 'Grilles et calculs individuels'!J30*'données complémentaires'!$I29)*$I$1/$B30</f>
        <v>7.02488944552381</v>
      </c>
    </row>
    <row r="30" customFormat="false" ht="12.85" hidden="false" customHeight="false" outlineLevel="0" collapsed="false">
      <c r="A30" s="0" t="n">
        <v>1988</v>
      </c>
      <c r="B30" s="30" t="n">
        <f aca="false">B29/(1+C29)</f>
        <v>7.40025880878808</v>
      </c>
      <c r="C30" s="4" t="n">
        <v>0.0411985018726629</v>
      </c>
      <c r="F30" s="5" t="n">
        <v>27</v>
      </c>
      <c r="G30" s="46" t="n">
        <f aca="false">MIN('plafond sécu et CNAV'!$F30, 'Grilles et calculs individuels'!C31*'données complémentaires'!$I30)*$I$1/$B31</f>
        <v>6.58602341745587</v>
      </c>
      <c r="H30" s="46" t="n">
        <f aca="false">MIN('plafond sécu et CNAV'!$F30, 'Grilles et calculs individuels'!D31*'données complémentaires'!$I30)*$I$1/$B31</f>
        <v>7.09903706990628</v>
      </c>
      <c r="I30" s="46" t="n">
        <f aca="false">MIN('plafond sécu et CNAV'!$F30, 'Grilles et calculs individuels'!E31*'données complémentaires'!$I30)*$I$1/$B31</f>
        <v>7.09903706990628</v>
      </c>
      <c r="J30" s="46" t="n">
        <f aca="false">MIN('plafond sécu et CNAV'!$F30, 'Grilles et calculs individuels'!F31*'données complémentaires'!$I30)*$I$1/$B31</f>
        <v>7.09903706990628</v>
      </c>
      <c r="K30" s="46" t="n">
        <f aca="false">MIN('plafond sécu et CNAV'!$F30, 'Grilles et calculs individuels'!G31*'données complémentaires'!$I30)*$I$1/$B31</f>
        <v>5.77291589608061</v>
      </c>
      <c r="L30" s="46" t="n">
        <f aca="false">MIN('plafond sécu et CNAV'!$F30, 'Grilles et calculs individuels'!H31*'données complémentaires'!$I30)*$I$1/$B31</f>
        <v>5.77291589608061</v>
      </c>
      <c r="M30" s="46" t="n">
        <f aca="false">MIN('plafond sécu et CNAV'!$F30, 'Grilles et calculs individuels'!I31*'données complémentaires'!$I30)*$I$1/$B31</f>
        <v>5.43144023823975</v>
      </c>
      <c r="N30" s="46" t="n">
        <f aca="false">MIN('plafond sécu et CNAV'!$F30, 'Grilles et calculs individuels'!J31*'données complémentaires'!$I30)*$I$1/$B31</f>
        <v>7.09903706990628</v>
      </c>
    </row>
    <row r="31" customFormat="false" ht="12.85" hidden="false" customHeight="false" outlineLevel="0" collapsed="false">
      <c r="A31" s="0" t="n">
        <v>1987</v>
      </c>
      <c r="B31" s="30" t="n">
        <f aca="false">B30/(1+C30)</f>
        <v>7.10744281275687</v>
      </c>
      <c r="C31" s="4" t="n">
        <v>0.026923076923076</v>
      </c>
      <c r="F31" s="5" t="n">
        <v>28</v>
      </c>
      <c r="G31" s="46" t="n">
        <f aca="false">MIN('plafond sécu et CNAV'!$F31, 'Grilles et calculs individuels'!C32*'données complémentaires'!$I31)*$I$1/$B32</f>
        <v>6.67977755216034</v>
      </c>
      <c r="H31" s="46" t="n">
        <f aca="false">MIN('plafond sécu et CNAV'!$F31, 'Grilles et calculs individuels'!D32*'données complémentaires'!$I31)*$I$1/$B32</f>
        <v>7.00032689501501</v>
      </c>
      <c r="I31" s="46" t="n">
        <f aca="false">MIN('plafond sécu et CNAV'!$F31, 'Grilles et calculs individuels'!E32*'données complémentaires'!$I31)*$I$1/$B32</f>
        <v>7.00032689501501</v>
      </c>
      <c r="J31" s="46" t="n">
        <f aca="false">MIN('plafond sécu et CNAV'!$F31, 'Grilles et calculs individuels'!F32*'données complémentaires'!$I31)*$I$1/$B32</f>
        <v>7.00032689501501</v>
      </c>
      <c r="K31" s="46" t="n">
        <f aca="false">MIN('plafond sécu et CNAV'!$F31, 'Grilles et calculs individuels'!G32*'données complémentaires'!$I31)*$I$1/$B32</f>
        <v>5.85509518702031</v>
      </c>
      <c r="L31" s="46" t="n">
        <f aca="false">MIN('plafond sécu et CNAV'!$F31, 'Grilles et calculs individuels'!H32*'données complémentaires'!$I31)*$I$1/$B32</f>
        <v>5.85509518702031</v>
      </c>
      <c r="M31" s="46" t="n">
        <f aca="false">MIN('plafond sécu et CNAV'!$F31, 'Grilles et calculs individuels'!I32*'données complémentaires'!$I31)*$I$1/$B32</f>
        <v>5.39331295733494</v>
      </c>
      <c r="N31" s="46" t="n">
        <f aca="false">MIN('plafond sécu et CNAV'!$F31, 'Grilles et calculs individuels'!J32*'données complémentaires'!$I31)*$I$1/$B32</f>
        <v>7.00032689501501</v>
      </c>
    </row>
    <row r="32" customFormat="false" ht="12.85" hidden="false" customHeight="false" outlineLevel="0" collapsed="false">
      <c r="A32" s="0" t="n">
        <v>1986</v>
      </c>
      <c r="B32" s="30" t="n">
        <f aca="false">B31/(1+C31)</f>
        <v>6.92110536073703</v>
      </c>
      <c r="C32" s="4" t="n">
        <v>0.0526315789473683</v>
      </c>
      <c r="F32" s="5" t="n">
        <v>29</v>
      </c>
      <c r="G32" s="46" t="n">
        <f aca="false">MIN('plafond sécu et CNAV'!$F32, 'Grilles et calculs individuels'!C33*'données complémentaires'!$I32)*$I$1/$B33</f>
        <v>6.63336412855715</v>
      </c>
      <c r="H32" s="46" t="n">
        <f aca="false">MIN('plafond sécu et CNAV'!$F32, 'Grilles et calculs individuels'!D33*'données complémentaires'!$I32)*$I$1/$B33</f>
        <v>6.99644859756625</v>
      </c>
      <c r="I32" s="46" t="n">
        <f aca="false">MIN('plafond sécu et CNAV'!$F32, 'Grilles et calculs individuels'!E33*'données complémentaires'!$I32)*$I$1/$B33</f>
        <v>6.99644859756625</v>
      </c>
      <c r="J32" s="46" t="n">
        <f aca="false">MIN('plafond sécu et CNAV'!$F32, 'Grilles et calculs individuels'!F33*'données complémentaires'!$I32)*$I$1/$B33</f>
        <v>6.99644859756625</v>
      </c>
      <c r="K32" s="46" t="n">
        <f aca="false">MIN('plafond sécu et CNAV'!$F32, 'Grilles et calculs individuels'!G33*'données complémentaires'!$I32)*$I$1/$B33</f>
        <v>6.03806174864234</v>
      </c>
      <c r="L32" s="46" t="n">
        <f aca="false">MIN('plafond sécu et CNAV'!$F32, 'Grilles et calculs individuels'!H33*'données complémentaires'!$I32)*$I$1/$B33</f>
        <v>6.03806174864234</v>
      </c>
      <c r="M32" s="46" t="n">
        <f aca="false">MIN('plafond sécu et CNAV'!$F32, 'Grilles et calculs individuels'!I33*'données complémentaires'!$I32)*$I$1/$B33</f>
        <v>5.56184923147489</v>
      </c>
      <c r="N32" s="46" t="n">
        <f aca="false">MIN('plafond sécu et CNAV'!$F32, 'Grilles et calculs individuels'!J33*'données complémentaires'!$I32)*$I$1/$B33</f>
        <v>6.99644859756625</v>
      </c>
    </row>
    <row r="33" customFormat="false" ht="12.85" hidden="false" customHeight="false" outlineLevel="0" collapsed="false">
      <c r="A33" s="0" t="n">
        <v>1985</v>
      </c>
      <c r="B33" s="30" t="n">
        <f aca="false">B32/(1+C32)</f>
        <v>6.57505009270018</v>
      </c>
      <c r="C33" s="4" t="n">
        <v>0.0677233429394784</v>
      </c>
      <c r="F33" s="5" t="n">
        <v>30</v>
      </c>
      <c r="G33" s="46" t="n">
        <f aca="false">MIN('plafond sécu et CNAV'!$F33, 'Grilles et calculs individuels'!C34*'données complémentaires'!$I33)*$I$1/$B34</f>
        <v>6.78953510826776</v>
      </c>
      <c r="H33" s="46" t="n">
        <f aca="false">MIN('plafond sécu et CNAV'!$F33, 'Grilles et calculs individuels'!D34*'données complémentaires'!$I33)*$I$1/$B34</f>
        <v>6.98440016918074</v>
      </c>
      <c r="I33" s="46" t="n">
        <f aca="false">MIN('plafond sécu et CNAV'!$F33, 'Grilles et calculs individuels'!E34*'données complémentaires'!$I33)*$I$1/$B34</f>
        <v>6.98440016918074</v>
      </c>
      <c r="J33" s="46" t="n">
        <f aca="false">MIN('plafond sécu et CNAV'!$F33, 'Grilles et calculs individuels'!F34*'données complémentaires'!$I33)*$I$1/$B34</f>
        <v>6.98440016918074</v>
      </c>
      <c r="K33" s="46" t="n">
        <f aca="false">MIN('plafond sécu et CNAV'!$F33, 'Grilles et calculs individuels'!G34*'données complémentaires'!$I33)*$I$1/$B34</f>
        <v>5.93650531811055</v>
      </c>
      <c r="L33" s="46" t="n">
        <f aca="false">MIN('plafond sécu et CNAV'!$F33, 'Grilles et calculs individuels'!H34*'données complémentaires'!$I33)*$I$1/$B34</f>
        <v>5.93650531811055</v>
      </c>
      <c r="M33" s="46" t="n">
        <f aca="false">MIN('plafond sécu et CNAV'!$F33, 'Grilles et calculs individuels'!I34*'données complémentaires'!$I33)*$I$1/$B34</f>
        <v>5.65793965717637</v>
      </c>
      <c r="N33" s="46" t="n">
        <f aca="false">MIN('plafond sécu et CNAV'!$F33, 'Grilles et calculs individuels'!J34*'données complémentaires'!$I33)*$I$1/$B34</f>
        <v>6.98440016918074</v>
      </c>
    </row>
    <row r="34" customFormat="false" ht="12.85" hidden="false" customHeight="false" outlineLevel="0" collapsed="false">
      <c r="A34" s="0" t="n">
        <v>1984</v>
      </c>
      <c r="B34" s="30" t="n">
        <f aca="false">B33/(1+C33)</f>
        <v>6.15800912865579</v>
      </c>
      <c r="C34" s="4" t="n">
        <v>0.061973986228007</v>
      </c>
      <c r="F34" s="5" t="n">
        <v>31</v>
      </c>
      <c r="G34" s="46" t="n">
        <f aca="false">MIN('plafond sécu et CNAV'!$F34, 'Grilles et calculs individuels'!C35*'données complémentaires'!$I34)*$I$1/$B35</f>
        <v>6.36132137208747</v>
      </c>
      <c r="H34" s="46" t="n">
        <f aca="false">MIN('plafond sécu et CNAV'!$F34, 'Grilles et calculs individuels'!D35*'données complémentaires'!$I34)*$I$1/$B35</f>
        <v>6.83090731365537</v>
      </c>
      <c r="I34" s="46" t="n">
        <f aca="false">MIN('plafond sécu et CNAV'!$F34, 'Grilles et calculs individuels'!E35*'données complémentaires'!$I34)*$I$1/$B35</f>
        <v>6.83090731365537</v>
      </c>
      <c r="J34" s="46" t="n">
        <f aca="false">MIN('plafond sécu et CNAV'!$F34, 'Grilles et calculs individuels'!F35*'données complémentaires'!$I34)*$I$1/$B35</f>
        <v>6.83090731365537</v>
      </c>
      <c r="K34" s="46" t="n">
        <f aca="false">MIN('plafond sécu et CNAV'!$F34, 'Grilles et calculs individuels'!G35*'données complémentaires'!$I34)*$I$1/$B35</f>
        <v>5.78456146998898</v>
      </c>
      <c r="L34" s="46" t="n">
        <f aca="false">MIN('plafond sécu et CNAV'!$F34, 'Grilles et calculs individuels'!H35*'données complémentaires'!$I34)*$I$1/$B35</f>
        <v>5.78456146998898</v>
      </c>
      <c r="M34" s="46" t="n">
        <f aca="false">MIN('plafond sécu et CNAV'!$F34, 'Grilles et calculs individuels'!I35*'données complémentaires'!$I34)*$I$1/$B35</f>
        <v>5.51312564996435</v>
      </c>
      <c r="N34" s="46" t="n">
        <f aca="false">MIN('plafond sécu et CNAV'!$F34, 'Grilles et calculs individuels'!J35*'données complémentaires'!$I34)*$I$1/$B35</f>
        <v>6.83090731365537</v>
      </c>
    </row>
    <row r="35" customFormat="false" ht="12.85" hidden="false" customHeight="false" outlineLevel="0" collapsed="false">
      <c r="A35" s="0" t="n">
        <v>1983</v>
      </c>
      <c r="B35" s="30" t="n">
        <f aca="false">B34/(1+C34)</f>
        <v>5.7986440426175</v>
      </c>
      <c r="C35" s="4" t="n">
        <v>0.109507640067912</v>
      </c>
      <c r="F35" s="5" t="n">
        <v>32</v>
      </c>
      <c r="G35" s="46" t="n">
        <f aca="false">MIN('plafond sécu et CNAV'!$F35, 'Grilles et calculs individuels'!C36*'données complémentaires'!$I35)*$I$1/$B36</f>
        <v>6.46975311152781</v>
      </c>
      <c r="H35" s="46" t="n">
        <f aca="false">MIN('plafond sécu et CNAV'!$F35, 'Grilles et calculs individuels'!D36*'données complémentaires'!$I35)*$I$1/$B36</f>
        <v>6.77876351495834</v>
      </c>
      <c r="I35" s="46" t="n">
        <f aca="false">MIN('plafond sécu et CNAV'!$F35, 'Grilles et calculs individuels'!E36*'données complémentaires'!$I35)*$I$1/$B36</f>
        <v>6.77876351495834</v>
      </c>
      <c r="J35" s="46" t="n">
        <f aca="false">MIN('plafond sécu et CNAV'!$F35, 'Grilles et calculs individuels'!F36*'données complémentaires'!$I35)*$I$1/$B36</f>
        <v>6.77876351495834</v>
      </c>
      <c r="K35" s="46" t="n">
        <f aca="false">MIN('plafond sécu et CNAV'!$F35, 'Grilles et calculs individuels'!G36*'données complémentaires'!$I35)*$I$1/$B36</f>
        <v>5.76240098944919</v>
      </c>
      <c r="L35" s="46" t="n">
        <f aca="false">MIN('plafond sécu et CNAV'!$F35, 'Grilles et calculs individuels'!H36*'données complémentaires'!$I35)*$I$1/$B36</f>
        <v>5.76240098944919</v>
      </c>
      <c r="M35" s="46" t="n">
        <f aca="false">MIN('plafond sécu et CNAV'!$F35, 'Grilles et calculs individuels'!I36*'données complémentaires'!$I35)*$I$1/$B36</f>
        <v>5.57259632710887</v>
      </c>
      <c r="N35" s="46" t="n">
        <f aca="false">MIN('plafond sécu et CNAV'!$F35, 'Grilles et calculs individuels'!J36*'données complémentaires'!$I35)*$I$1/$B36</f>
        <v>6.77876351495834</v>
      </c>
    </row>
    <row r="36" customFormat="false" ht="12.85" hidden="false" customHeight="false" outlineLevel="0" collapsed="false">
      <c r="A36" s="0" t="n">
        <v>1982</v>
      </c>
      <c r="B36" s="30" t="n">
        <f aca="false">B35/(1+C35)</f>
        <v>5.22632186855655</v>
      </c>
      <c r="C36" s="4" t="n">
        <v>0.111320754716979</v>
      </c>
      <c r="F36" s="5" t="n">
        <v>33</v>
      </c>
      <c r="G36" s="46" t="n">
        <f aca="false">MIN('plafond sécu et CNAV'!$F36, 'Grilles et calculs individuels'!C37*'données complémentaires'!$I36)*$I$1/$B37</f>
        <v>6.14980291483313</v>
      </c>
      <c r="H36" s="46" t="n">
        <f aca="false">MIN('plafond sécu et CNAV'!$F36, 'Grilles et calculs individuels'!D37*'données complémentaires'!$I36)*$I$1/$B37</f>
        <v>6.31540840151945</v>
      </c>
      <c r="I36" s="46" t="n">
        <f aca="false">MIN('plafond sécu et CNAV'!$F36, 'Grilles et calculs individuels'!E37*'données complémentaires'!$I36)*$I$1/$B37</f>
        <v>6.31540840151945</v>
      </c>
      <c r="J36" s="46" t="n">
        <f aca="false">MIN('plafond sécu et CNAV'!$F36, 'Grilles et calculs individuels'!F37*'données complémentaires'!$I36)*$I$1/$B37</f>
        <v>6.31540840151945</v>
      </c>
      <c r="K36" s="46" t="n">
        <f aca="false">MIN('plafond sécu et CNAV'!$F36, 'Grilles et calculs individuels'!G37*'données complémentaires'!$I36)*$I$1/$B37</f>
        <v>5.68983883355931</v>
      </c>
      <c r="L36" s="46" t="n">
        <f aca="false">MIN('plafond sécu et CNAV'!$F36, 'Grilles et calculs individuels'!H37*'données complémentaires'!$I36)*$I$1/$B37</f>
        <v>5.68983883355931</v>
      </c>
      <c r="M36" s="46" t="n">
        <f aca="false">MIN('plafond sécu et CNAV'!$F36, 'Grilles et calculs individuels'!I37*'données complémentaires'!$I36)*$I$1/$B37</f>
        <v>5.50242425749077</v>
      </c>
      <c r="N36" s="46" t="n">
        <f aca="false">MIN('plafond sécu et CNAV'!$F36, 'Grilles et calculs individuels'!J37*'données complémentaires'!$I36)*$I$1/$B37</f>
        <v>6.31540840151945</v>
      </c>
    </row>
    <row r="37" customFormat="false" ht="12.85" hidden="false" customHeight="false" outlineLevel="0" collapsed="false">
      <c r="A37" s="0" t="n">
        <v>1981</v>
      </c>
      <c r="B37" s="30" t="n">
        <f aca="false">B36/(1+C36)</f>
        <v>4.70280236050081</v>
      </c>
      <c r="C37" s="4" t="n">
        <v>0.125265392781313</v>
      </c>
      <c r="F37" s="5" t="n">
        <v>34</v>
      </c>
      <c r="G37" s="46" t="n">
        <f aca="false">MIN('plafond sécu et CNAV'!$F37, 'Grilles et calculs individuels'!C38*'données complémentaires'!$I37)*$I$1/$B38</f>
        <v>6.07287173092788</v>
      </c>
      <c r="H37" s="46" t="n">
        <f aca="false">MIN('plafond sécu et CNAV'!$F37, 'Grilles et calculs individuels'!D38*'données complémentaires'!$I37)*$I$1/$B38</f>
        <v>6.21354584340419</v>
      </c>
      <c r="I37" s="46" t="n">
        <f aca="false">MIN('plafond sécu et CNAV'!$F37, 'Grilles et calculs individuels'!E38*'données complémentaires'!$I37)*$I$1/$B38</f>
        <v>6.21354584340419</v>
      </c>
      <c r="J37" s="46" t="n">
        <f aca="false">MIN('plafond sécu et CNAV'!$F37, 'Grilles et calculs individuels'!F38*'données complémentaires'!$I37)*$I$1/$B38</f>
        <v>6.21354584340419</v>
      </c>
      <c r="K37" s="46" t="n">
        <f aca="false">MIN('plafond sécu et CNAV'!$F37, 'Grilles et calculs individuels'!G38*'données complémentaires'!$I37)*$I$1/$B38</f>
        <v>5.50091282082105</v>
      </c>
      <c r="L37" s="46" t="n">
        <f aca="false">MIN('plafond sécu et CNAV'!$F37, 'Grilles et calculs individuels'!H38*'données complémentaires'!$I37)*$I$1/$B38</f>
        <v>5.50091282082105</v>
      </c>
      <c r="M37" s="46" t="n">
        <f aca="false">MIN('plafond sécu et CNAV'!$F37, 'Grilles et calculs individuels'!I38*'données complémentaires'!$I37)*$I$1/$B38</f>
        <v>5.41677022818893</v>
      </c>
      <c r="N37" s="46" t="n">
        <f aca="false">MIN('plafond sécu et CNAV'!$F37, 'Grilles et calculs individuels'!J38*'données complémentaires'!$I37)*$I$1/$B38</f>
        <v>6.21354584340419</v>
      </c>
    </row>
    <row r="38" customFormat="false" ht="12.85" hidden="false" customHeight="false" outlineLevel="0" collapsed="false">
      <c r="A38" s="0" t="n">
        <v>1980</v>
      </c>
      <c r="B38" s="30" t="n">
        <f aca="false">B37/(1+C37)</f>
        <v>4.17928285244507</v>
      </c>
      <c r="C38" s="4" t="n">
        <v>0.136308805790114</v>
      </c>
      <c r="F38" s="5" t="n">
        <v>35</v>
      </c>
      <c r="G38" s="46" t="n">
        <f aca="false">MIN('plafond sécu et CNAV'!$F38, 'Grilles et calculs individuels'!C39*'données complémentaires'!$I38)*$I$1/$B39</f>
        <v>5.81538834773298</v>
      </c>
      <c r="H38" s="46" t="n">
        <f aca="false">MIN('plafond sécu et CNAV'!$F38, 'Grilles et calculs individuels'!D39*'données complémentaires'!$I38)*$I$1/$B39</f>
        <v>6.29949414191061</v>
      </c>
      <c r="I38" s="46" t="n">
        <f aca="false">MIN('plafond sécu et CNAV'!$F38, 'Grilles et calculs individuels'!E39*'données complémentaires'!$I38)*$I$1/$B39</f>
        <v>6.29949414191061</v>
      </c>
      <c r="J38" s="46" t="n">
        <f aca="false">MIN('plafond sécu et CNAV'!$F38, 'Grilles et calculs individuels'!F39*'données complémentaires'!$I38)*$I$1/$B39</f>
        <v>6.29949414191061</v>
      </c>
      <c r="K38" s="46" t="n">
        <f aca="false">MIN('plafond sécu et CNAV'!$F38, 'Grilles et calculs individuels'!G39*'données complémentaires'!$I38)*$I$1/$B39</f>
        <v>5.46448151922374</v>
      </c>
      <c r="L38" s="46" t="n">
        <f aca="false">MIN('plafond sécu et CNAV'!$F38, 'Grilles et calculs individuels'!H39*'données complémentaires'!$I38)*$I$1/$B39</f>
        <v>5.46448151922374</v>
      </c>
      <c r="M38" s="46" t="n">
        <f aca="false">MIN('plafond sécu et CNAV'!$F38, 'Grilles et calculs individuels'!I39*'données complémentaires'!$I38)*$I$1/$B39</f>
        <v>5.3641863349774</v>
      </c>
      <c r="N38" s="46" t="n">
        <f aca="false">MIN('plafond sécu et CNAV'!$F38, 'Grilles et calculs individuels'!J39*'données complémentaires'!$I38)*$I$1/$B39</f>
        <v>6.1704997062763</v>
      </c>
    </row>
    <row r="39" customFormat="false" ht="12.85" hidden="false" customHeight="false" outlineLevel="0" collapsed="false">
      <c r="A39" s="0" t="n">
        <v>1979</v>
      </c>
      <c r="B39" s="30" t="n">
        <f aca="false">B38/(1+C38)</f>
        <v>3.67794637439166</v>
      </c>
      <c r="C39" s="4" t="n">
        <v>0.117250673854441</v>
      </c>
      <c r="F39" s="5" t="n">
        <v>36</v>
      </c>
      <c r="G39" s="46" t="n">
        <f aca="false">MIN('plafond sécu et CNAV'!$F39, 'Grilles et calculs individuels'!C40*'données complémentaires'!$I39)*$I$1/$B40</f>
        <v>5.8635879969271</v>
      </c>
      <c r="H39" s="46" t="n">
        <f aca="false">MIN('plafond sécu et CNAV'!$F39, 'Grilles et calculs individuels'!D40*'données complémentaires'!$I39)*$I$1/$B40</f>
        <v>6.29808865771072</v>
      </c>
      <c r="I39" s="46" t="n">
        <f aca="false">MIN('plafond sécu et CNAV'!$F39, 'Grilles et calculs individuels'!E40*'données complémentaires'!$I39)*$I$1/$B40</f>
        <v>6.29808865771072</v>
      </c>
      <c r="J39" s="46" t="n">
        <f aca="false">MIN('plafond sécu et CNAV'!$F39, 'Grilles et calculs individuels'!F40*'données complémentaires'!$I39)*$I$1/$B40</f>
        <v>6.29808865771072</v>
      </c>
      <c r="K39" s="46" t="n">
        <f aca="false">MIN('plafond sécu et CNAV'!$F39, 'Grilles et calculs individuels'!G40*'données complémentaires'!$I39)*$I$1/$B40</f>
        <v>5.47603966965121</v>
      </c>
      <c r="L39" s="46" t="n">
        <f aca="false">MIN('plafond sécu et CNAV'!$F39, 'Grilles et calculs individuels'!H40*'données complémentaires'!$I39)*$I$1/$B40</f>
        <v>5.47603966965121</v>
      </c>
      <c r="M39" s="46" t="n">
        <f aca="false">MIN('plafond sécu et CNAV'!$F39, 'Grilles et calculs individuels'!I40*'données complémentaires'!$I39)*$I$1/$B40</f>
        <v>0</v>
      </c>
      <c r="N39" s="46" t="n">
        <f aca="false">MIN('plafond sécu et CNAV'!$F39, 'Grilles et calculs individuels'!J40*'données complémentaires'!$I39)*$I$1/$B40</f>
        <v>0</v>
      </c>
    </row>
    <row r="40" customFormat="false" ht="12.85" hidden="false" customHeight="false" outlineLevel="0" collapsed="false">
      <c r="A40" s="0" t="n">
        <v>1978</v>
      </c>
      <c r="B40" s="30" t="n">
        <f aca="false">B39/(1+C39)</f>
        <v>3.29196165235058</v>
      </c>
      <c r="C40" s="4" t="n">
        <v>0.100890207715134</v>
      </c>
      <c r="F40" s="5" t="n">
        <v>37</v>
      </c>
      <c r="G40" s="46" t="n">
        <f aca="false">MIN('plafond sécu et CNAV'!$F40, 'Grilles et calculs individuels'!C41*'données complémentaires'!$I40)*$I$1/$B41</f>
        <v>5.71066394689783</v>
      </c>
      <c r="H40" s="46" t="n">
        <f aca="false">MIN('plafond sécu et CNAV'!$F40, 'Grilles et calculs individuels'!D41*'données complémentaires'!$I40)*$I$1/$B41</f>
        <v>6.25748747786242</v>
      </c>
      <c r="I40" s="46" t="n">
        <f aca="false">MIN('plafond sécu et CNAV'!$F40, 'Grilles et calculs individuels'!E41*'données complémentaires'!$I40)*$I$1/$B41</f>
        <v>6.25748747786242</v>
      </c>
      <c r="J40" s="46" t="n">
        <f aca="false">MIN('plafond sécu et CNAV'!$F40, 'Grilles et calculs individuels'!F41*'données complémentaires'!$I40)*$I$1/$B41</f>
        <v>6.25748747786242</v>
      </c>
      <c r="K40" s="46" t="n">
        <f aca="false">MIN('plafond sécu et CNAV'!$F40, 'Grilles et calculs individuels'!G41*'données complémentaires'!$I40)*$I$1/$B41</f>
        <v>5.4587026194815</v>
      </c>
      <c r="L40" s="46" t="n">
        <f aca="false">MIN('plafond sécu et CNAV'!$F40, 'Grilles et calculs individuels'!H41*'données complémentaires'!$I40)*$I$1/$B41</f>
        <v>5.4587026194815</v>
      </c>
      <c r="M40" s="46" t="n">
        <f aca="false">MIN('plafond sécu et CNAV'!$F40, 'Grilles et calculs individuels'!I41*'données complémentaires'!$I40)*$I$1/$B41</f>
        <v>0</v>
      </c>
      <c r="N40" s="46" t="n">
        <f aca="false">MIN('plafond sécu et CNAV'!$F40, 'Grilles et calculs individuels'!J41*'données complémentaires'!$I40)*$I$1/$B41</f>
        <v>0</v>
      </c>
    </row>
    <row r="41" customFormat="false" ht="12.85" hidden="false" customHeight="false" outlineLevel="0" collapsed="false">
      <c r="A41" s="0" t="n">
        <v>1977</v>
      </c>
      <c r="B41" s="30" t="n">
        <f aca="false">B40/(1+C40)</f>
        <v>2.99027244431845</v>
      </c>
      <c r="C41" s="4" t="n">
        <v>0.101307189542487</v>
      </c>
      <c r="F41" s="5" t="n">
        <v>38</v>
      </c>
      <c r="G41" s="46" t="n">
        <f aca="false">MIN('plafond sécu et CNAV'!$F41, 'Grilles et calculs individuels'!C42*'données complémentaires'!$I41)*$I$1/$B42</f>
        <v>5.73018406636152</v>
      </c>
      <c r="H41" s="46" t="n">
        <f aca="false">MIN('plafond sécu et CNAV'!$F41, 'Grilles et calculs individuels'!D42*'données complémentaires'!$I41)*$I$1/$B42</f>
        <v>6.0323751787204</v>
      </c>
      <c r="I41" s="46" t="n">
        <f aca="false">MIN('plafond sécu et CNAV'!$F41, 'Grilles et calculs individuels'!E42*'données complémentaires'!$I41)*$I$1/$B42</f>
        <v>6.0323751787204</v>
      </c>
      <c r="J41" s="46" t="n">
        <f aca="false">MIN('plafond sécu et CNAV'!$F41, 'Grilles et calculs individuels'!F42*'données complémentaires'!$I41)*$I$1/$B42</f>
        <v>6.0323751787204</v>
      </c>
      <c r="K41" s="46" t="n">
        <f aca="false">MIN('plafond sécu et CNAV'!$F41, 'Grilles et calculs individuels'!G42*'données complémentaires'!$I41)*$I$1/$B42</f>
        <v>5.4436566638944</v>
      </c>
      <c r="L41" s="46" t="n">
        <f aca="false">MIN('plafond sécu et CNAV'!$F41, 'Grilles et calculs individuels'!H42*'données complémentaires'!$I41)*$I$1/$B42</f>
        <v>5.4436566638944</v>
      </c>
      <c r="M41" s="46" t="n">
        <f aca="false">MIN('plafond sécu et CNAV'!$F41, 'Grilles et calculs individuels'!I42*'données complémentaires'!$I41)*$I$1/$B42</f>
        <v>0</v>
      </c>
      <c r="N41" s="46" t="n">
        <f aca="false">MIN('plafond sécu et CNAV'!$F41, 'Grilles et calculs individuels'!J42*'données complémentaires'!$I41)*$I$1/$B42</f>
        <v>0</v>
      </c>
    </row>
    <row r="42" customFormat="false" ht="12.85" hidden="false" customHeight="false" outlineLevel="0" collapsed="false">
      <c r="A42" s="0" t="n">
        <v>1976</v>
      </c>
      <c r="B42" s="30" t="n">
        <f aca="false">B41/(1+C41)</f>
        <v>2.71520287228915</v>
      </c>
      <c r="C42" s="4" t="n">
        <v>0.104693140794224</v>
      </c>
      <c r="F42" s="5" t="n">
        <v>39</v>
      </c>
      <c r="G42" s="46" t="n">
        <f aca="false">MIN('plafond sécu et CNAV'!$F42, 'Grilles et calculs individuels'!C43*'données complémentaires'!$I42)*$I$1/$B43</f>
        <v>5.57539902928463</v>
      </c>
      <c r="H42" s="46" t="n">
        <f aca="false">MIN('plafond sécu et CNAV'!$F42, 'Grilles et calculs individuels'!D43*'données complémentaires'!$I42)*$I$1/$B43</f>
        <v>5.79930049912399</v>
      </c>
      <c r="I42" s="46" t="n">
        <f aca="false">MIN('plafond sécu et CNAV'!$F42, 'Grilles et calculs individuels'!E43*'données complémentaires'!$I42)*$I$1/$B43</f>
        <v>5.79930049912399</v>
      </c>
      <c r="J42" s="46" t="n">
        <f aca="false">MIN('plafond sécu et CNAV'!$F42, 'Grilles et calculs individuels'!F43*'données complémentaires'!$I42)*$I$1/$B43</f>
        <v>5.79930049912399</v>
      </c>
      <c r="K42" s="46" t="n">
        <f aca="false">MIN('plafond sécu et CNAV'!$F42, 'Grilles et calculs individuels'!G43*'données complémentaires'!$I42)*$I$1/$B43</f>
        <v>5.42423225753451</v>
      </c>
      <c r="L42" s="46" t="n">
        <f aca="false">MIN('plafond sécu et CNAV'!$F42, 'Grilles et calculs individuels'!H43*'données complémentaires'!$I42)*$I$1/$B43</f>
        <v>5.42423225753451</v>
      </c>
      <c r="M42" s="46" t="n">
        <f aca="false">MIN('plafond sécu et CNAV'!$F42, 'Grilles et calculs individuels'!I43*'données complémentaires'!$I42)*$I$1/$B43</f>
        <v>0</v>
      </c>
      <c r="N42" s="46" t="n">
        <f aca="false">MIN('plafond sécu et CNAV'!$F42, 'Grilles et calculs individuels'!J43*'données complémentaires'!$I42)*$I$1/$B43</f>
        <v>0</v>
      </c>
    </row>
    <row r="43" customFormat="false" ht="12.85" hidden="false" customHeight="false" outlineLevel="0" collapsed="false">
      <c r="A43" s="0" t="n">
        <v>1975</v>
      </c>
      <c r="B43" s="30" t="n">
        <f aca="false">B42/(1+C42)</f>
        <v>2.45787972426174</v>
      </c>
      <c r="C43" s="4" t="n">
        <v>0.151767151767152</v>
      </c>
      <c r="F43" s="5" t="n">
        <v>40</v>
      </c>
      <c r="G43" s="46" t="n">
        <f aca="false">MIN('plafond sécu et CNAV'!$F43, 'Grilles et calculs individuels'!C44*'données complémentaires'!$I43)*$I$1/$B44</f>
        <v>5.63502169383034</v>
      </c>
      <c r="H43" s="46" t="n">
        <f aca="false">MIN('plafond sécu et CNAV'!$F43, 'Grilles et calculs individuels'!D44*'données complémentaires'!$I43)*$I$1/$B44</f>
        <v>5.63502169383034</v>
      </c>
      <c r="I43" s="46" t="n">
        <f aca="false">MIN('plafond sécu et CNAV'!$F43, 'Grilles et calculs individuels'!E44*'données complémentaires'!$I43)*$I$1/$B44</f>
        <v>5.63502169383034</v>
      </c>
      <c r="J43" s="46" t="n">
        <f aca="false">MIN('plafond sécu et CNAV'!$F43, 'Grilles et calculs individuels'!F44*'données complémentaires'!$I43)*$I$1/$B44</f>
        <v>5.63502169383034</v>
      </c>
      <c r="K43" s="46" t="n">
        <f aca="false">MIN('plafond sécu et CNAV'!$F43, 'Grilles et calculs individuels'!G44*'données complémentaires'!$I43)*$I$1/$B44</f>
        <v>5.50064366662618</v>
      </c>
      <c r="L43" s="46" t="n">
        <f aca="false">MIN('plafond sécu et CNAV'!$F43, 'Grilles et calculs individuels'!H44*'données complémentaires'!$I43)*$I$1/$B44</f>
        <v>5.50064366662618</v>
      </c>
      <c r="M43" s="46" t="n">
        <f aca="false">MIN('plafond sécu et CNAV'!$F43, 'Grilles et calculs individuels'!I44*'données complémentaires'!$I43)*$I$1/$B44</f>
        <v>0</v>
      </c>
      <c r="N43" s="46" t="n">
        <f aca="false">MIN('plafond sécu et CNAV'!$F43, 'Grilles et calculs individuels'!J44*'données complémentaires'!$I43)*$I$1/$B44</f>
        <v>0</v>
      </c>
    </row>
    <row r="44" customFormat="false" ht="12.85" hidden="false" customHeight="false" outlineLevel="0" collapsed="false">
      <c r="A44" s="0" t="n">
        <v>1974</v>
      </c>
      <c r="B44" s="30" t="n">
        <f aca="false">B43/(1+C43)</f>
        <v>2.13400748622725</v>
      </c>
      <c r="C44" s="51" t="n">
        <v>0.1318</v>
      </c>
      <c r="F44" s="5" t="n">
        <v>41</v>
      </c>
      <c r="G44" s="46" t="n">
        <f aca="false">MIN('plafond sécu et CNAV'!$F44, 'Grilles et calculs individuels'!C45*'données complémentaires'!$I44)*$I$1/$B45</f>
        <v>5.55223957216555</v>
      </c>
      <c r="H44" s="46" t="n">
        <f aca="false">MIN('plafond sécu et CNAV'!$F44, 'Grilles et calculs individuels'!D45*'données complémentaires'!$I44)*$I$1/$B45</f>
        <v>5.60799302080925</v>
      </c>
      <c r="I44" s="46" t="n">
        <f aca="false">MIN('plafond sécu et CNAV'!$F44, 'Grilles et calculs individuels'!E45*'données complémentaires'!$I44)*$I$1/$B45</f>
        <v>5.60799302080925</v>
      </c>
      <c r="J44" s="46" t="n">
        <f aca="false">MIN('plafond sécu et CNAV'!$F44, 'Grilles et calculs individuels'!F45*'données complémentaires'!$I44)*$I$1/$B45</f>
        <v>5.60799302080925</v>
      </c>
      <c r="K44" s="46" t="n">
        <f aca="false">MIN('plafond sécu et CNAV'!$F44, 'Grilles et calculs individuels'!G45*'données complémentaires'!$I44)*$I$1/$B45</f>
        <v>5.45033367516304</v>
      </c>
      <c r="L44" s="46" t="n">
        <f aca="false">MIN('plafond sécu et CNAV'!$F44, 'Grilles et calculs individuels'!H45*'données complémentaires'!$I44)*$I$1/$B45</f>
        <v>5.45033367516304</v>
      </c>
      <c r="M44" s="46" t="n">
        <f aca="false">MIN('plafond sécu et CNAV'!$F44, 'Grilles et calculs individuels'!I45*'données complémentaires'!$I44)*$I$1/$B45</f>
        <v>0</v>
      </c>
      <c r="N44" s="46" t="n">
        <f aca="false">MIN('plafond sécu et CNAV'!$F44, 'Grilles et calculs individuels'!J45*'données complémentaires'!$I44)*$I$1/$B45</f>
        <v>0</v>
      </c>
    </row>
    <row r="45" customFormat="false" ht="12.85" hidden="false" customHeight="false" outlineLevel="0" collapsed="false">
      <c r="A45" s="0" t="n">
        <v>1973</v>
      </c>
      <c r="B45" s="30" t="n">
        <f aca="false">B44/(1+C44)</f>
        <v>1.88549875086345</v>
      </c>
      <c r="C45" s="4" t="n">
        <v>0.0954</v>
      </c>
      <c r="F45" s="5" t="n">
        <v>42</v>
      </c>
      <c r="G45" s="0"/>
      <c r="H45" s="46" t="n">
        <f aca="false">MIN('plafond sécu et CNAV'!$F45, 'Grilles et calculs individuels'!D46*'données complémentaires'!$I45)*$I$1/$B46</f>
        <v>5.51062836550973</v>
      </c>
      <c r="I45" s="0"/>
      <c r="J45" s="0"/>
      <c r="K45" s="0"/>
      <c r="L45" s="0"/>
      <c r="M45" s="0"/>
      <c r="N45" s="46"/>
    </row>
    <row r="46" customFormat="false" ht="12.85" hidden="false" customHeight="false" outlineLevel="0" collapsed="false">
      <c r="A46" s="0" t="n">
        <v>1972</v>
      </c>
      <c r="B46" s="30" t="n">
        <f aca="false">B45/(1+C45)</f>
        <v>1.7212878864921</v>
      </c>
      <c r="F46" s="2" t="s">
        <v>73</v>
      </c>
      <c r="G46" s="50" t="n">
        <f aca="false">SUM(G3:G45)</f>
        <v>258.291125815282</v>
      </c>
      <c r="H46" s="50" t="n">
        <f aca="false">SUM(H3:H45)</f>
        <v>290.278320323954</v>
      </c>
      <c r="I46" s="50" t="n">
        <f aca="false">SUM(I3:I45)</f>
        <v>284.767691958444</v>
      </c>
      <c r="J46" s="50" t="n">
        <f aca="false">SUM(J3:J45)</f>
        <v>284.496700330761</v>
      </c>
      <c r="K46" s="50" t="n">
        <f aca="false">SUM(K3:K45)</f>
        <v>222.272172049849</v>
      </c>
      <c r="L46" s="50" t="n">
        <f aca="false">SUM(L3:L45)</f>
        <v>222.272172049849</v>
      </c>
      <c r="M46" s="50" t="n">
        <f aca="false">SUM(M3:M45)</f>
        <v>182.295970481065</v>
      </c>
      <c r="N46" s="50" t="n">
        <f aca="false">SUM(N3:N45)</f>
        <v>248.73743936707</v>
      </c>
    </row>
    <row r="47" customFormat="false" ht="12.85" hidden="false" customHeight="false" outlineLevel="0" collapsed="false">
      <c r="G47" s="0"/>
      <c r="H47" s="0"/>
      <c r="I47" s="0"/>
      <c r="J47" s="0"/>
      <c r="K47" s="0"/>
      <c r="L47" s="0"/>
      <c r="M47" s="0"/>
    </row>
    <row r="48" customFormat="false" ht="12.85" hidden="false" customHeight="false" outlineLevel="0" collapsed="false">
      <c r="G48" s="0"/>
      <c r="H48" s="0"/>
      <c r="I48" s="0"/>
      <c r="J48" s="0"/>
      <c r="K48" s="0"/>
      <c r="L48" s="0"/>
      <c r="M48" s="0"/>
    </row>
    <row r="49" customFormat="false" ht="12.85" hidden="false" customHeight="false" outlineLevel="0" collapsed="false">
      <c r="G49" s="0"/>
      <c r="H49" s="0"/>
      <c r="I49" s="0"/>
      <c r="J49" s="0"/>
      <c r="K49" s="0"/>
      <c r="L49" s="0"/>
      <c r="M49" s="0"/>
    </row>
    <row r="50" customFormat="false" ht="12.85" hidden="false" customHeight="false" outlineLevel="0" collapsed="false">
      <c r="G50" s="0"/>
      <c r="H50" s="0"/>
      <c r="I50" s="0"/>
      <c r="J50" s="0"/>
      <c r="K50" s="0"/>
      <c r="L50" s="0"/>
      <c r="M50" s="0"/>
    </row>
    <row r="51" customFormat="false" ht="12.85" hidden="false" customHeight="false" outlineLevel="0" collapsed="false">
      <c r="G51" s="0"/>
      <c r="H51" s="0"/>
      <c r="I51" s="0"/>
      <c r="J51" s="0"/>
      <c r="K51" s="0"/>
      <c r="L51" s="0"/>
      <c r="M51" s="0"/>
    </row>
    <row r="52" customFormat="false" ht="12.85" hidden="false" customHeight="false" outlineLevel="0" collapsed="false">
      <c r="G52" s="0"/>
      <c r="H52" s="0"/>
      <c r="I52" s="0"/>
      <c r="J52" s="0"/>
      <c r="K52" s="0"/>
      <c r="L52" s="0"/>
      <c r="M52" s="0"/>
    </row>
    <row r="53" customFormat="false" ht="12.85" hidden="false" customHeight="false" outlineLevel="0" collapsed="false">
      <c r="F53" s="0" t="s">
        <v>74</v>
      </c>
      <c r="G53" s="0"/>
      <c r="H53" s="49" t="s">
        <v>75</v>
      </c>
      <c r="I53" s="4" t="n">
        <f aca="false">0.161-0.027</f>
        <v>0.134</v>
      </c>
      <c r="J53" s="0"/>
      <c r="K53" s="0"/>
      <c r="L53" s="0"/>
      <c r="M53" s="0"/>
    </row>
    <row r="54" customFormat="false" ht="13.4" hidden="false" customHeight="false" outlineLevel="0" collapsed="false">
      <c r="F54" s="2" t="s">
        <v>47</v>
      </c>
      <c r="G54" s="50" t="s">
        <v>3</v>
      </c>
      <c r="H54" s="50" t="s">
        <v>48</v>
      </c>
      <c r="I54" s="50" t="s">
        <v>5</v>
      </c>
      <c r="J54" s="50" t="s">
        <v>6</v>
      </c>
      <c r="K54" s="50" t="s">
        <v>49</v>
      </c>
      <c r="L54" s="50" t="s">
        <v>50</v>
      </c>
      <c r="M54" s="50" t="s">
        <v>51</v>
      </c>
      <c r="N54" s="2" t="s">
        <v>10</v>
      </c>
    </row>
    <row r="55" customFormat="false" ht="12.85" hidden="false" customHeight="false" outlineLevel="0" collapsed="false">
      <c r="F55" s="5" t="n">
        <v>0</v>
      </c>
      <c r="G55" s="46" t="n">
        <f aca="false">MAX(0, 'Grilles et calculs individuels'!C4*'données complémentaires'!$I3-'plafond sécu et CNAV'!$F3)*$I$53/$B4</f>
        <v>0</v>
      </c>
      <c r="H55" s="52" t="s">
        <v>52</v>
      </c>
      <c r="I55" s="52" t="s">
        <v>52</v>
      </c>
      <c r="J55" s="52" t="s">
        <v>52</v>
      </c>
      <c r="K55" s="46" t="n">
        <f aca="false">MAX(0, 'Grilles et calculs individuels'!G4*'données complémentaires'!$I3-'plafond sécu et CNAV'!$F3)*$I$53/$B4</f>
        <v>0</v>
      </c>
      <c r="L55" s="46" t="n">
        <f aca="false">MAX(0, 'Grilles et calculs individuels'!H4*'données complémentaires'!$I3-'plafond sécu et CNAV'!$F3)*$I$53/$B4</f>
        <v>0</v>
      </c>
      <c r="M55" s="46" t="n">
        <f aca="false">MAX(0, 'Grilles et calculs individuels'!I4*'données complémentaires'!$I3-'plafond sécu et CNAV'!$F3)*$I$53/$B4</f>
        <v>0</v>
      </c>
      <c r="N55" s="52" t="s">
        <v>52</v>
      </c>
    </row>
    <row r="56" customFormat="false" ht="12.85" hidden="false" customHeight="false" outlineLevel="0" collapsed="false">
      <c r="F56" s="5" t="n">
        <v>1</v>
      </c>
      <c r="G56" s="46" t="n">
        <f aca="false">MAX(0, 'Grilles et calculs individuels'!C5*'données complémentaires'!$I4-'plafond sécu et CNAV'!$F4)*$I$53/$B5</f>
        <v>0</v>
      </c>
      <c r="H56" s="52" t="s">
        <v>52</v>
      </c>
      <c r="I56" s="52" t="s">
        <v>52</v>
      </c>
      <c r="J56" s="52" t="s">
        <v>52</v>
      </c>
      <c r="K56" s="46" t="n">
        <f aca="false">MAX(0, 'Grilles et calculs individuels'!G5*'données complémentaires'!$I4-'plafond sécu et CNAV'!$F4)*$I$53/$B5</f>
        <v>0</v>
      </c>
      <c r="L56" s="46" t="n">
        <f aca="false">MAX(0, 'Grilles et calculs individuels'!H5*'données complémentaires'!$I4-'plafond sécu et CNAV'!$F4)*$I$53/$B5</f>
        <v>0</v>
      </c>
      <c r="M56" s="46" t="n">
        <f aca="false">MAX(0, 'Grilles et calculs individuels'!I5*'données complémentaires'!$I4-'plafond sécu et CNAV'!$F4)*$I$53/$B5</f>
        <v>0</v>
      </c>
      <c r="N56" s="52" t="s">
        <v>52</v>
      </c>
    </row>
    <row r="57" customFormat="false" ht="12.85" hidden="false" customHeight="false" outlineLevel="0" collapsed="false">
      <c r="F57" s="5" t="n">
        <v>2</v>
      </c>
      <c r="G57" s="46" t="n">
        <f aca="false">MAX(0, 'Grilles et calculs individuels'!C6*'données complémentaires'!$I5-'plafond sécu et CNAV'!$F5)*$I$53/$B6</f>
        <v>0</v>
      </c>
      <c r="H57" s="52" t="s">
        <v>52</v>
      </c>
      <c r="I57" s="52" t="s">
        <v>52</v>
      </c>
      <c r="J57" s="52" t="s">
        <v>52</v>
      </c>
      <c r="K57" s="46" t="n">
        <f aca="false">MAX(0, 'Grilles et calculs individuels'!G6*'données complémentaires'!$I5-'plafond sécu et CNAV'!$F5)*$I$53/$B6</f>
        <v>0</v>
      </c>
      <c r="L57" s="46" t="n">
        <f aca="false">MAX(0, 'Grilles et calculs individuels'!H6*'données complémentaires'!$I5-'plafond sécu et CNAV'!$F5)*$I$53/$B6</f>
        <v>0</v>
      </c>
      <c r="M57" s="46" t="n">
        <f aca="false">MAX(0, 'Grilles et calculs individuels'!I6*'données complémentaires'!$I5-'plafond sécu et CNAV'!$F5)*$I$53/$B6</f>
        <v>0</v>
      </c>
      <c r="N57" s="52" t="s">
        <v>52</v>
      </c>
    </row>
    <row r="58" customFormat="false" ht="12.85" hidden="false" customHeight="false" outlineLevel="0" collapsed="false">
      <c r="F58" s="5" t="n">
        <v>3</v>
      </c>
      <c r="G58" s="46" t="n">
        <f aca="false">MAX(0, 'Grilles et calculs individuels'!C7*'données complémentaires'!$I6-'plafond sécu et CNAV'!$F6)*$I$53/$B7</f>
        <v>0</v>
      </c>
      <c r="H58" s="52" t="s">
        <v>52</v>
      </c>
      <c r="I58" s="52" t="s">
        <v>52</v>
      </c>
      <c r="J58" s="52" t="s">
        <v>52</v>
      </c>
      <c r="K58" s="46" t="n">
        <f aca="false">MAX(0, 'Grilles et calculs individuels'!G7*'données complémentaires'!$I6-'plafond sécu et CNAV'!$F6)*$I$53/$B7</f>
        <v>0</v>
      </c>
      <c r="L58" s="46" t="n">
        <f aca="false">MAX(0, 'Grilles et calculs individuels'!H7*'données complémentaires'!$I6-'plafond sécu et CNAV'!$F6)*$I$53/$B7</f>
        <v>0</v>
      </c>
      <c r="M58" s="46" t="n">
        <f aca="false">MAX(0, 'Grilles et calculs individuels'!I7*'données complémentaires'!$I6-'plafond sécu et CNAV'!$F6)*$I$53/$B7</f>
        <v>0</v>
      </c>
      <c r="N58" s="52" t="s">
        <v>52</v>
      </c>
    </row>
    <row r="59" customFormat="false" ht="12.85" hidden="false" customHeight="false" outlineLevel="0" collapsed="false">
      <c r="F59" s="5" t="n">
        <v>4</v>
      </c>
      <c r="G59" s="46" t="n">
        <f aca="false">MAX(0, 'Grilles et calculs individuels'!C8*'données complémentaires'!$I7-'plafond sécu et CNAV'!$F7)*$I$53/$B8</f>
        <v>0</v>
      </c>
      <c r="H59" s="52" t="s">
        <v>52</v>
      </c>
      <c r="I59" s="52" t="s">
        <v>52</v>
      </c>
      <c r="J59" s="52" t="s">
        <v>52</v>
      </c>
      <c r="K59" s="46" t="n">
        <f aca="false">MAX(0, 'Grilles et calculs individuels'!G8*'données complémentaires'!$I7-'plafond sécu et CNAV'!$F7)*$I$53/$B8</f>
        <v>0</v>
      </c>
      <c r="L59" s="46" t="n">
        <f aca="false">MAX(0, 'Grilles et calculs individuels'!H8*'données complémentaires'!$I7-'plafond sécu et CNAV'!$F7)*$I$53/$B8</f>
        <v>0</v>
      </c>
      <c r="M59" s="46" t="n">
        <f aca="false">MAX(0, 'Grilles et calculs individuels'!I8*'données complémentaires'!$I7-'plafond sécu et CNAV'!$F7)*$I$53/$B8</f>
        <v>0</v>
      </c>
      <c r="N59" s="52" t="s">
        <v>52</v>
      </c>
    </row>
    <row r="60" customFormat="false" ht="12.85" hidden="false" customHeight="false" outlineLevel="0" collapsed="false">
      <c r="F60" s="5" t="n">
        <v>5</v>
      </c>
      <c r="G60" s="46" t="n">
        <f aca="false">MAX(0, 'Grilles et calculs individuels'!C9*'données complémentaires'!$I8-'plafond sécu et CNAV'!$F8)*$I$53/$B9</f>
        <v>0</v>
      </c>
      <c r="H60" s="52" t="s">
        <v>52</v>
      </c>
      <c r="I60" s="52" t="s">
        <v>52</v>
      </c>
      <c r="J60" s="52" t="s">
        <v>52</v>
      </c>
      <c r="K60" s="46" t="n">
        <f aca="false">MAX(0, 'Grilles et calculs individuels'!G9*'données complémentaires'!$I8-'plafond sécu et CNAV'!$F8)*$I$53/$B9</f>
        <v>0</v>
      </c>
      <c r="L60" s="46" t="n">
        <f aca="false">MAX(0, 'Grilles et calculs individuels'!H9*'données complémentaires'!$I8-'plafond sécu et CNAV'!$F8)*$I$53/$B9</f>
        <v>0</v>
      </c>
      <c r="M60" s="46" t="n">
        <f aca="false">MAX(0, 'Grilles et calculs individuels'!I9*'données complémentaires'!$I8-'plafond sécu et CNAV'!$F8)*$I$53/$B9</f>
        <v>0</v>
      </c>
      <c r="N60" s="52" t="s">
        <v>52</v>
      </c>
    </row>
    <row r="61" customFormat="false" ht="12.85" hidden="false" customHeight="false" outlineLevel="0" collapsed="false">
      <c r="F61" s="5" t="n">
        <v>6</v>
      </c>
      <c r="G61" s="46" t="n">
        <f aca="false">MAX(0, 'Grilles et calculs individuels'!C10*'données complémentaires'!$I9-'plafond sécu et CNAV'!$F9)*$I$53/$B10</f>
        <v>0</v>
      </c>
      <c r="H61" s="52" t="s">
        <v>52</v>
      </c>
      <c r="I61" s="52" t="s">
        <v>52</v>
      </c>
      <c r="J61" s="52" t="s">
        <v>52</v>
      </c>
      <c r="K61" s="46" t="n">
        <f aca="false">MAX(0, 'Grilles et calculs individuels'!G10*'données complémentaires'!$I9-'plafond sécu et CNAV'!$F9)*$I$53/$B10</f>
        <v>0</v>
      </c>
      <c r="L61" s="46" t="n">
        <f aca="false">MAX(0, 'Grilles et calculs individuels'!H10*'données complémentaires'!$I9-'plafond sécu et CNAV'!$F9)*$I$53/$B10</f>
        <v>0</v>
      </c>
      <c r="M61" s="46" t="n">
        <f aca="false">MAX(0, 'Grilles et calculs individuels'!I10*'données complémentaires'!$I9-'plafond sécu et CNAV'!$F9)*$I$53/$B10</f>
        <v>0</v>
      </c>
      <c r="N61" s="52" t="s">
        <v>52</v>
      </c>
    </row>
    <row r="62" customFormat="false" ht="12.85" hidden="false" customHeight="false" outlineLevel="0" collapsed="false">
      <c r="F62" s="5" t="n">
        <v>7</v>
      </c>
      <c r="G62" s="46" t="n">
        <f aca="false">MAX(0, 'Grilles et calculs individuels'!C11*'données complémentaires'!$I10-'plafond sécu et CNAV'!$F10)*$I$53/$B11</f>
        <v>0</v>
      </c>
      <c r="H62" s="52" t="s">
        <v>52</v>
      </c>
      <c r="I62" s="52" t="s">
        <v>52</v>
      </c>
      <c r="J62" s="52" t="s">
        <v>52</v>
      </c>
      <c r="K62" s="46" t="n">
        <f aca="false">MAX(0, 'Grilles et calculs individuels'!G11*'données complémentaires'!$I10-'plafond sécu et CNAV'!$F10)*$I$53/$B11</f>
        <v>0</v>
      </c>
      <c r="L62" s="46" t="n">
        <f aca="false">MAX(0, 'Grilles et calculs individuels'!H11*'données complémentaires'!$I10-'plafond sécu et CNAV'!$F10)*$I$53/$B11</f>
        <v>0</v>
      </c>
      <c r="M62" s="46" t="n">
        <f aca="false">MAX(0, 'Grilles et calculs individuels'!I11*'données complémentaires'!$I10-'plafond sécu et CNAV'!$F10)*$I$53/$B11</f>
        <v>0</v>
      </c>
      <c r="N62" s="52" t="s">
        <v>52</v>
      </c>
    </row>
    <row r="63" customFormat="false" ht="12.85" hidden="false" customHeight="false" outlineLevel="0" collapsed="false">
      <c r="F63" s="5" t="n">
        <v>8</v>
      </c>
      <c r="G63" s="46" t="n">
        <f aca="false">MAX(0, 'Grilles et calculs individuels'!C12*'données complémentaires'!$I11-'plafond sécu et CNAV'!$F11)*$I$53/$B12</f>
        <v>0</v>
      </c>
      <c r="H63" s="52" t="s">
        <v>52</v>
      </c>
      <c r="I63" s="52" t="s">
        <v>52</v>
      </c>
      <c r="J63" s="52" t="s">
        <v>52</v>
      </c>
      <c r="K63" s="46" t="n">
        <f aca="false">MAX(0, 'Grilles et calculs individuels'!G12*'données complémentaires'!$I11-'plafond sécu et CNAV'!$F11)*$I$53/$B12</f>
        <v>0</v>
      </c>
      <c r="L63" s="46" t="n">
        <f aca="false">MAX(0, 'Grilles et calculs individuels'!H12*'données complémentaires'!$I11-'plafond sécu et CNAV'!$F11)*$I$53/$B12</f>
        <v>0</v>
      </c>
      <c r="M63" s="46" t="n">
        <f aca="false">MAX(0, 'Grilles et calculs individuels'!I12*'données complémentaires'!$I11-'plafond sécu et CNAV'!$F11)*$I$53/$B12</f>
        <v>0</v>
      </c>
      <c r="N63" s="52" t="s">
        <v>52</v>
      </c>
    </row>
    <row r="64" customFormat="false" ht="12.85" hidden="false" customHeight="false" outlineLevel="0" collapsed="false">
      <c r="F64" s="5" t="n">
        <v>9</v>
      </c>
      <c r="G64" s="46" t="n">
        <f aca="false">MAX(0, 'Grilles et calculs individuels'!C13*'données complémentaires'!$I12-'plafond sécu et CNAV'!$F12)*$I$53/$B13</f>
        <v>0</v>
      </c>
      <c r="H64" s="52" t="s">
        <v>52</v>
      </c>
      <c r="I64" s="52" t="s">
        <v>52</v>
      </c>
      <c r="J64" s="52" t="s">
        <v>52</v>
      </c>
      <c r="K64" s="46" t="n">
        <f aca="false">MAX(0, 'Grilles et calculs individuels'!G13*'données complémentaires'!$I12-'plafond sécu et CNAV'!$F12)*$I$53/$B13</f>
        <v>0</v>
      </c>
      <c r="L64" s="46" t="n">
        <f aca="false">MAX(0, 'Grilles et calculs individuels'!H13*'données complémentaires'!$I12-'plafond sécu et CNAV'!$F12)*$I$53/$B13</f>
        <v>0</v>
      </c>
      <c r="M64" s="46" t="n">
        <f aca="false">MAX(0, 'Grilles et calculs individuels'!I13*'données complémentaires'!$I12-'plafond sécu et CNAV'!$F12)*$I$53/$B13</f>
        <v>0</v>
      </c>
      <c r="N64" s="52" t="s">
        <v>52</v>
      </c>
    </row>
    <row r="65" customFormat="false" ht="12.85" hidden="false" customHeight="false" outlineLevel="0" collapsed="false">
      <c r="F65" s="5" t="n">
        <v>10</v>
      </c>
      <c r="G65" s="46" t="n">
        <f aca="false">MAX(0, 'Grilles et calculs individuels'!C14*'données complémentaires'!$I13-'plafond sécu et CNAV'!$F13)*$I$53/$B14</f>
        <v>0</v>
      </c>
      <c r="H65" s="52" t="s">
        <v>52</v>
      </c>
      <c r="I65" s="52" t="s">
        <v>52</v>
      </c>
      <c r="J65" s="52" t="s">
        <v>52</v>
      </c>
      <c r="K65" s="46" t="n">
        <f aca="false">MAX(0, 'Grilles et calculs individuels'!G14*'données complémentaires'!$I13-'plafond sécu et CNAV'!$F13)*$I$53/$B14</f>
        <v>0</v>
      </c>
      <c r="L65" s="46" t="n">
        <f aca="false">MAX(0, 'Grilles et calculs individuels'!H14*'données complémentaires'!$I13-'plafond sécu et CNAV'!$F13)*$I$53/$B14</f>
        <v>0</v>
      </c>
      <c r="M65" s="46" t="n">
        <f aca="false">MAX(0, 'Grilles et calculs individuels'!I14*'données complémentaires'!$I13-'plafond sécu et CNAV'!$F13)*$I$53/$B14</f>
        <v>0</v>
      </c>
      <c r="N65" s="52" t="s">
        <v>52</v>
      </c>
    </row>
    <row r="66" customFormat="false" ht="12.85" hidden="false" customHeight="false" outlineLevel="0" collapsed="false">
      <c r="F66" s="5" t="n">
        <v>11</v>
      </c>
      <c r="G66" s="46" t="n">
        <f aca="false">MAX(0, 'Grilles et calculs individuels'!C15*'données complémentaires'!$I14-'plafond sécu et CNAV'!$F14)*$I$53/$B15</f>
        <v>0</v>
      </c>
      <c r="H66" s="52" t="s">
        <v>52</v>
      </c>
      <c r="I66" s="52" t="s">
        <v>52</v>
      </c>
      <c r="J66" s="52" t="s">
        <v>52</v>
      </c>
      <c r="K66" s="46" t="n">
        <f aca="false">MAX(0, 'Grilles et calculs individuels'!G15*'données complémentaires'!$I14-'plafond sécu et CNAV'!$F14)*$I$53/$B15</f>
        <v>0</v>
      </c>
      <c r="L66" s="46" t="n">
        <f aca="false">MAX(0, 'Grilles et calculs individuels'!H15*'données complémentaires'!$I14-'plafond sécu et CNAV'!$F14)*$I$53/$B15</f>
        <v>0</v>
      </c>
      <c r="M66" s="46" t="n">
        <f aca="false">MAX(0, 'Grilles et calculs individuels'!I15*'données complémentaires'!$I14-'plafond sécu et CNAV'!$F14)*$I$53/$B15</f>
        <v>0</v>
      </c>
      <c r="N66" s="52" t="s">
        <v>52</v>
      </c>
    </row>
    <row r="67" customFormat="false" ht="12.85" hidden="false" customHeight="false" outlineLevel="0" collapsed="false">
      <c r="F67" s="5" t="n">
        <v>12</v>
      </c>
      <c r="G67" s="46" t="n">
        <f aca="false">MAX(0, 'Grilles et calculs individuels'!C16*'données complémentaires'!$I15-'plafond sécu et CNAV'!$F15)*$I$53/$B16</f>
        <v>0</v>
      </c>
      <c r="H67" s="52" t="s">
        <v>52</v>
      </c>
      <c r="I67" s="52" t="s">
        <v>52</v>
      </c>
      <c r="J67" s="52" t="s">
        <v>52</v>
      </c>
      <c r="K67" s="46" t="n">
        <f aca="false">MAX(0, 'Grilles et calculs individuels'!G16*'données complémentaires'!$I15-'plafond sécu et CNAV'!$F15)*$I$53/$B16</f>
        <v>0</v>
      </c>
      <c r="L67" s="46" t="n">
        <f aca="false">MAX(0, 'Grilles et calculs individuels'!H16*'données complémentaires'!$I15-'plafond sécu et CNAV'!$F15)*$I$53/$B16</f>
        <v>0</v>
      </c>
      <c r="M67" s="46" t="n">
        <f aca="false">MAX(0, 'Grilles et calculs individuels'!I16*'données complémentaires'!$I15-'plafond sécu et CNAV'!$F15)*$I$53/$B16</f>
        <v>0</v>
      </c>
      <c r="N67" s="52" t="s">
        <v>52</v>
      </c>
    </row>
    <row r="68" customFormat="false" ht="12.85" hidden="false" customHeight="false" outlineLevel="0" collapsed="false">
      <c r="F68" s="5" t="n">
        <v>13</v>
      </c>
      <c r="G68" s="46" t="n">
        <f aca="false">MAX(0, 'Grilles et calculs individuels'!C17*'données complémentaires'!$I16-'plafond sécu et CNAV'!$F16)*$I$53/$B17</f>
        <v>0</v>
      </c>
      <c r="H68" s="52" t="s">
        <v>52</v>
      </c>
      <c r="I68" s="52" t="s">
        <v>52</v>
      </c>
      <c r="J68" s="52" t="s">
        <v>52</v>
      </c>
      <c r="K68" s="46" t="n">
        <f aca="false">MAX(0, 'Grilles et calculs individuels'!G17*'données complémentaires'!$I16-'plafond sécu et CNAV'!$F16)*$I$53/$B17</f>
        <v>0</v>
      </c>
      <c r="L68" s="46" t="n">
        <f aca="false">MAX(0, 'Grilles et calculs individuels'!H17*'données complémentaires'!$I16-'plafond sécu et CNAV'!$F16)*$I$53/$B17</f>
        <v>0</v>
      </c>
      <c r="M68" s="46" t="n">
        <f aca="false">MAX(0, 'Grilles et calculs individuels'!I17*'données complémentaires'!$I16-'plafond sécu et CNAV'!$F16)*$I$53/$B17</f>
        <v>0</v>
      </c>
      <c r="N68" s="52" t="s">
        <v>52</v>
      </c>
    </row>
    <row r="69" customFormat="false" ht="12.85" hidden="false" customHeight="false" outlineLevel="0" collapsed="false">
      <c r="F69" s="5" t="n">
        <v>14</v>
      </c>
      <c r="G69" s="46" t="n">
        <f aca="false">MAX(0, 'Grilles et calculs individuels'!C18*'données complémentaires'!$I17-'plafond sécu et CNAV'!$F17)*$I$53/$B18</f>
        <v>0</v>
      </c>
      <c r="H69" s="52" t="s">
        <v>52</v>
      </c>
      <c r="I69" s="52" t="s">
        <v>52</v>
      </c>
      <c r="J69" s="52" t="s">
        <v>52</v>
      </c>
      <c r="K69" s="46" t="n">
        <f aca="false">MAX(0, 'Grilles et calculs individuels'!G18*'données complémentaires'!$I17-'plafond sécu et CNAV'!$F17)*$I$53/$B18</f>
        <v>0</v>
      </c>
      <c r="L69" s="46" t="n">
        <f aca="false">MAX(0, 'Grilles et calculs individuels'!H18*'données complémentaires'!$I17-'plafond sécu et CNAV'!$F17)*$I$53/$B18</f>
        <v>0</v>
      </c>
      <c r="M69" s="46" t="n">
        <f aca="false">MAX(0, 'Grilles et calculs individuels'!I18*'données complémentaires'!$I17-'plafond sécu et CNAV'!$F17)*$I$53/$B18</f>
        <v>0</v>
      </c>
      <c r="N69" s="52" t="s">
        <v>52</v>
      </c>
    </row>
    <row r="70" customFormat="false" ht="12.85" hidden="false" customHeight="false" outlineLevel="0" collapsed="false">
      <c r="F70" s="5" t="n">
        <v>15</v>
      </c>
      <c r="G70" s="46" t="n">
        <f aca="false">MAX(0, 'Grilles et calculs individuels'!C19*'données complémentaires'!$I18-'plafond sécu et CNAV'!$F18)*$I$53/$B19</f>
        <v>0</v>
      </c>
      <c r="H70" s="52" t="s">
        <v>52</v>
      </c>
      <c r="I70" s="52" t="s">
        <v>52</v>
      </c>
      <c r="J70" s="52" t="s">
        <v>52</v>
      </c>
      <c r="K70" s="46" t="n">
        <f aca="false">MAX(0, 'Grilles et calculs individuels'!G19*'données complémentaires'!$I18-'plafond sécu et CNAV'!$F18)*$I$53/$B19</f>
        <v>0</v>
      </c>
      <c r="L70" s="46" t="n">
        <f aca="false">MAX(0, 'Grilles et calculs individuels'!H19*'données complémentaires'!$I18-'plafond sécu et CNAV'!$F18)*$I$53/$B19</f>
        <v>0</v>
      </c>
      <c r="M70" s="46" t="n">
        <f aca="false">MAX(0, 'Grilles et calculs individuels'!I19*'données complémentaires'!$I18-'plafond sécu et CNAV'!$F18)*$I$53/$B19</f>
        <v>0</v>
      </c>
      <c r="N70" s="52" t="s">
        <v>52</v>
      </c>
    </row>
    <row r="71" customFormat="false" ht="12.85" hidden="false" customHeight="false" outlineLevel="0" collapsed="false">
      <c r="F71" s="5" t="n">
        <v>16</v>
      </c>
      <c r="G71" s="46" t="n">
        <f aca="false">MAX(0, 'Grilles et calculs individuels'!C20*'données complémentaires'!$I19-'plafond sécu et CNAV'!$F19)*$I$53/$B20</f>
        <v>0</v>
      </c>
      <c r="H71" s="52" t="s">
        <v>52</v>
      </c>
      <c r="I71" s="52" t="s">
        <v>52</v>
      </c>
      <c r="J71" s="52" t="s">
        <v>52</v>
      </c>
      <c r="K71" s="46" t="n">
        <f aca="false">MAX(0, 'Grilles et calculs individuels'!G20*'données complémentaires'!$I19-'plafond sécu et CNAV'!$F19)*$I$53/$B20</f>
        <v>0</v>
      </c>
      <c r="L71" s="46" t="n">
        <f aca="false">MAX(0, 'Grilles et calculs individuels'!H20*'données complémentaires'!$I19-'plafond sécu et CNAV'!$F19)*$I$53/$B20</f>
        <v>0</v>
      </c>
      <c r="M71" s="46" t="n">
        <f aca="false">MAX(0, 'Grilles et calculs individuels'!I20*'données complémentaires'!$I19-'plafond sécu et CNAV'!$F19)*$I$53/$B20</f>
        <v>0</v>
      </c>
      <c r="N71" s="52" t="s">
        <v>52</v>
      </c>
    </row>
    <row r="72" customFormat="false" ht="12.85" hidden="false" customHeight="false" outlineLevel="0" collapsed="false">
      <c r="F72" s="5" t="n">
        <v>17</v>
      </c>
      <c r="G72" s="46" t="n">
        <f aca="false">MAX(0, 'Grilles et calculs individuels'!C21*'données complémentaires'!$I20-'plafond sécu et CNAV'!$F20)*$I$53/$B21</f>
        <v>0</v>
      </c>
      <c r="H72" s="52" t="s">
        <v>52</v>
      </c>
      <c r="I72" s="52" t="s">
        <v>52</v>
      </c>
      <c r="J72" s="52" t="s">
        <v>52</v>
      </c>
      <c r="K72" s="46" t="n">
        <f aca="false">MAX(0, 'Grilles et calculs individuels'!G21*'données complémentaires'!$I20-'plafond sécu et CNAV'!$F20)*$I$53/$B21</f>
        <v>0</v>
      </c>
      <c r="L72" s="46" t="n">
        <f aca="false">MAX(0, 'Grilles et calculs individuels'!H21*'données complémentaires'!$I20-'plafond sécu et CNAV'!$F20)*$I$53/$B21</f>
        <v>0</v>
      </c>
      <c r="M72" s="46" t="n">
        <f aca="false">MAX(0, 'Grilles et calculs individuels'!I21*'données complémentaires'!$I20-'plafond sécu et CNAV'!$F20)*$I$53/$B21</f>
        <v>0</v>
      </c>
      <c r="N72" s="52" t="s">
        <v>52</v>
      </c>
    </row>
    <row r="73" customFormat="false" ht="12.85" hidden="false" customHeight="false" outlineLevel="0" collapsed="false">
      <c r="F73" s="5" t="n">
        <v>18</v>
      </c>
      <c r="G73" s="46" t="n">
        <f aca="false">MAX(0, 'Grilles et calculs individuels'!C22*'données complémentaires'!$I21-'plafond sécu et CNAV'!$F21)*$I$53/$B22</f>
        <v>0</v>
      </c>
      <c r="H73" s="52" t="s">
        <v>52</v>
      </c>
      <c r="I73" s="52" t="s">
        <v>52</v>
      </c>
      <c r="J73" s="52" t="s">
        <v>52</v>
      </c>
      <c r="K73" s="46" t="n">
        <f aca="false">MAX(0, 'Grilles et calculs individuels'!G22*'données complémentaires'!$I21-'plafond sécu et CNAV'!$F21)*$I$53/$B22</f>
        <v>0</v>
      </c>
      <c r="L73" s="46" t="n">
        <f aca="false">MAX(0, 'Grilles et calculs individuels'!H22*'données complémentaires'!$I21-'plafond sécu et CNAV'!$F21)*$I$53/$B22</f>
        <v>0</v>
      </c>
      <c r="M73" s="46" t="n">
        <f aca="false">MAX(0, 'Grilles et calculs individuels'!I22*'données complémentaires'!$I21-'plafond sécu et CNAV'!$F21)*$I$53/$B22</f>
        <v>0</v>
      </c>
      <c r="N73" s="52" t="s">
        <v>52</v>
      </c>
    </row>
    <row r="74" customFormat="false" ht="12.85" hidden="false" customHeight="false" outlineLevel="0" collapsed="false">
      <c r="F74" s="5" t="n">
        <v>19</v>
      </c>
      <c r="G74" s="46" t="n">
        <f aca="false">MAX(0, 'Grilles et calculs individuels'!C23*'données complémentaires'!$I22-'plafond sécu et CNAV'!$F22)*$I$53/$B23</f>
        <v>0</v>
      </c>
      <c r="H74" s="52" t="s">
        <v>52</v>
      </c>
      <c r="I74" s="52" t="s">
        <v>52</v>
      </c>
      <c r="J74" s="52" t="s">
        <v>52</v>
      </c>
      <c r="K74" s="46" t="n">
        <f aca="false">MAX(0, 'Grilles et calculs individuels'!G23*'données complémentaires'!$I22-'plafond sécu et CNAV'!$F22)*$I$53/$B23</f>
        <v>0</v>
      </c>
      <c r="L74" s="46" t="n">
        <f aca="false">MAX(0, 'Grilles et calculs individuels'!H23*'données complémentaires'!$I22-'plafond sécu et CNAV'!$F22)*$I$53/$B23</f>
        <v>0</v>
      </c>
      <c r="M74" s="46" t="n">
        <f aca="false">MAX(0, 'Grilles et calculs individuels'!I23*'données complémentaires'!$I22-'plafond sécu et CNAV'!$F22)*$I$53/$B23</f>
        <v>0</v>
      </c>
      <c r="N74" s="52" t="s">
        <v>52</v>
      </c>
    </row>
    <row r="75" customFormat="false" ht="12.85" hidden="false" customHeight="false" outlineLevel="0" collapsed="false">
      <c r="F75" s="5" t="n">
        <v>20</v>
      </c>
      <c r="G75" s="46" t="n">
        <f aca="false">MAX(0, 'Grilles et calculs individuels'!C24*'données complémentaires'!$I23-'plafond sécu et CNAV'!$F23)*$I$53/$B24</f>
        <v>0</v>
      </c>
      <c r="H75" s="52" t="s">
        <v>52</v>
      </c>
      <c r="I75" s="52" t="s">
        <v>52</v>
      </c>
      <c r="J75" s="52" t="s">
        <v>52</v>
      </c>
      <c r="K75" s="46" t="n">
        <f aca="false">MAX(0, 'Grilles et calculs individuels'!G24*'données complémentaires'!$I23-'plafond sécu et CNAV'!$F23)*$I$53/$B24</f>
        <v>0</v>
      </c>
      <c r="L75" s="46" t="n">
        <f aca="false">MAX(0, 'Grilles et calculs individuels'!H24*'données complémentaires'!$I23-'plafond sécu et CNAV'!$F23)*$I$53/$B24</f>
        <v>0</v>
      </c>
      <c r="M75" s="46" t="n">
        <f aca="false">MAX(0, 'Grilles et calculs individuels'!I24*'données complémentaires'!$I23-'plafond sécu et CNAV'!$F23)*$I$53/$B24</f>
        <v>0</v>
      </c>
      <c r="N75" s="52" t="s">
        <v>52</v>
      </c>
    </row>
    <row r="76" customFormat="false" ht="12.85" hidden="false" customHeight="false" outlineLevel="0" collapsed="false">
      <c r="F76" s="5" t="n">
        <v>21</v>
      </c>
      <c r="G76" s="46" t="n">
        <f aca="false">MAX(0, 'Grilles et calculs individuels'!C25*'données complémentaires'!$I24-'plafond sécu et CNAV'!$F24)*$I$53/$B25</f>
        <v>0</v>
      </c>
      <c r="H76" s="52" t="s">
        <v>52</v>
      </c>
      <c r="I76" s="52" t="s">
        <v>52</v>
      </c>
      <c r="J76" s="52" t="s">
        <v>52</v>
      </c>
      <c r="K76" s="46" t="n">
        <f aca="false">MAX(0, 'Grilles et calculs individuels'!G25*'données complémentaires'!$I24-'plafond sécu et CNAV'!$F24)*$I$53/$B25</f>
        <v>0</v>
      </c>
      <c r="L76" s="46" t="n">
        <f aca="false">MAX(0, 'Grilles et calculs individuels'!H25*'données complémentaires'!$I24-'plafond sécu et CNAV'!$F24)*$I$53/$B25</f>
        <v>0</v>
      </c>
      <c r="M76" s="46" t="n">
        <f aca="false">MAX(0, 'Grilles et calculs individuels'!I25*'données complémentaires'!$I24-'plafond sécu et CNAV'!$F24)*$I$53/$B25</f>
        <v>0</v>
      </c>
      <c r="N76" s="52" t="s">
        <v>52</v>
      </c>
    </row>
    <row r="77" customFormat="false" ht="12.85" hidden="false" customHeight="false" outlineLevel="0" collapsed="false">
      <c r="F77" s="5" t="n">
        <v>22</v>
      </c>
      <c r="G77" s="46" t="n">
        <f aca="false">MAX(0, 'Grilles et calculs individuels'!C26*'données complémentaires'!$I25-'plafond sécu et CNAV'!$F25)*$I$53/$B26</f>
        <v>0</v>
      </c>
      <c r="H77" s="52" t="s">
        <v>52</v>
      </c>
      <c r="I77" s="52" t="s">
        <v>52</v>
      </c>
      <c r="J77" s="52" t="s">
        <v>52</v>
      </c>
      <c r="K77" s="46" t="n">
        <f aca="false">MAX(0, 'Grilles et calculs individuels'!G26*'données complémentaires'!$I25-'plafond sécu et CNAV'!$F25)*$I$53/$B26</f>
        <v>0</v>
      </c>
      <c r="L77" s="46" t="n">
        <f aca="false">MAX(0, 'Grilles et calculs individuels'!H26*'données complémentaires'!$I25-'plafond sécu et CNAV'!$F25)*$I$53/$B26</f>
        <v>0</v>
      </c>
      <c r="M77" s="46" t="n">
        <f aca="false">MAX(0, 'Grilles et calculs individuels'!I26*'données complémentaires'!$I25-'plafond sécu et CNAV'!$F25)*$I$53/$B26</f>
        <v>0</v>
      </c>
      <c r="N77" s="52" t="s">
        <v>52</v>
      </c>
    </row>
    <row r="78" customFormat="false" ht="12.85" hidden="false" customHeight="false" outlineLevel="0" collapsed="false">
      <c r="F78" s="5" t="n">
        <v>23</v>
      </c>
      <c r="G78" s="46" t="n">
        <f aca="false">MAX(0, 'Grilles et calculs individuels'!C27*'données complémentaires'!$I26-'plafond sécu et CNAV'!$F26)*$I$53/$B27</f>
        <v>0</v>
      </c>
      <c r="H78" s="52" t="s">
        <v>52</v>
      </c>
      <c r="I78" s="52" t="s">
        <v>52</v>
      </c>
      <c r="J78" s="52" t="s">
        <v>52</v>
      </c>
      <c r="K78" s="46" t="n">
        <f aca="false">MAX(0, 'Grilles et calculs individuels'!G27*'données complémentaires'!$I26-'plafond sécu et CNAV'!$F26)*$I$53/$B27</f>
        <v>0</v>
      </c>
      <c r="L78" s="46" t="n">
        <f aca="false">MAX(0, 'Grilles et calculs individuels'!H27*'données complémentaires'!$I26-'plafond sécu et CNAV'!$F26)*$I$53/$B27</f>
        <v>0</v>
      </c>
      <c r="M78" s="46" t="n">
        <f aca="false">MAX(0, 'Grilles et calculs individuels'!I27*'données complémentaires'!$I26-'plafond sécu et CNAV'!$F26)*$I$53/$B27</f>
        <v>0</v>
      </c>
      <c r="N78" s="52" t="s">
        <v>52</v>
      </c>
    </row>
    <row r="79" customFormat="false" ht="12.85" hidden="false" customHeight="false" outlineLevel="0" collapsed="false">
      <c r="F79" s="5" t="n">
        <v>24</v>
      </c>
      <c r="G79" s="46" t="n">
        <f aca="false">MAX(0, 'Grilles et calculs individuels'!C28*'données complémentaires'!$I27-'plafond sécu et CNAV'!$F27)*$I$53/$B28</f>
        <v>0</v>
      </c>
      <c r="H79" s="52" t="s">
        <v>52</v>
      </c>
      <c r="I79" s="52" t="s">
        <v>52</v>
      </c>
      <c r="J79" s="52" t="s">
        <v>52</v>
      </c>
      <c r="K79" s="46" t="n">
        <f aca="false">MAX(0, 'Grilles et calculs individuels'!G28*'données complémentaires'!$I27-'plafond sécu et CNAV'!$F27)*$I$53/$B28</f>
        <v>0</v>
      </c>
      <c r="L79" s="46" t="n">
        <f aca="false">MAX(0, 'Grilles et calculs individuels'!H28*'données complémentaires'!$I27-'plafond sécu et CNAV'!$F27)*$I$53/$B28</f>
        <v>0</v>
      </c>
      <c r="M79" s="46" t="n">
        <f aca="false">MAX(0, 'Grilles et calculs individuels'!I28*'données complémentaires'!$I27-'plafond sécu et CNAV'!$F27)*$I$53/$B28</f>
        <v>0</v>
      </c>
      <c r="N79" s="52" t="s">
        <v>52</v>
      </c>
    </row>
    <row r="80" customFormat="false" ht="12.85" hidden="false" customHeight="false" outlineLevel="0" collapsed="false">
      <c r="F80" s="5" t="n">
        <v>25</v>
      </c>
      <c r="G80" s="46" t="n">
        <f aca="false">MAX(0, 'Grilles et calculs individuels'!C29*'données complémentaires'!$I28-'plafond sécu et CNAV'!$F28)*$I$53/$B29</f>
        <v>0</v>
      </c>
      <c r="H80" s="52" t="s">
        <v>52</v>
      </c>
      <c r="I80" s="52" t="s">
        <v>52</v>
      </c>
      <c r="J80" s="52" t="s">
        <v>52</v>
      </c>
      <c r="K80" s="46" t="n">
        <f aca="false">MAX(0, 'Grilles et calculs individuels'!G29*'données complémentaires'!$I28-'plafond sécu et CNAV'!$F28)*$I$53/$B29</f>
        <v>0</v>
      </c>
      <c r="L80" s="46" t="n">
        <f aca="false">MAX(0, 'Grilles et calculs individuels'!H29*'données complémentaires'!$I28-'plafond sécu et CNAV'!$F28)*$I$53/$B29</f>
        <v>0</v>
      </c>
      <c r="M80" s="46" t="n">
        <f aca="false">MAX(0, 'Grilles et calculs individuels'!I29*'données complémentaires'!$I28-'plafond sécu et CNAV'!$F28)*$I$53/$B29</f>
        <v>0</v>
      </c>
      <c r="N80" s="52" t="s">
        <v>52</v>
      </c>
    </row>
    <row r="81" customFormat="false" ht="12.85" hidden="false" customHeight="false" outlineLevel="0" collapsed="false">
      <c r="F81" s="5" t="n">
        <v>26</v>
      </c>
      <c r="G81" s="46" t="n">
        <f aca="false">MAX(0, 'Grilles et calculs individuels'!C30*'données complémentaires'!$I29-'plafond sécu et CNAV'!$F29)*$I$53/$B30</f>
        <v>0</v>
      </c>
      <c r="H81" s="52" t="s">
        <v>52</v>
      </c>
      <c r="I81" s="52" t="s">
        <v>52</v>
      </c>
      <c r="J81" s="52" t="s">
        <v>52</v>
      </c>
      <c r="K81" s="46" t="n">
        <f aca="false">MAX(0, 'Grilles et calculs individuels'!G30*'données complémentaires'!$I29-'plafond sécu et CNAV'!$F29)*$I$53/$B30</f>
        <v>0</v>
      </c>
      <c r="L81" s="46" t="n">
        <f aca="false">MAX(0, 'Grilles et calculs individuels'!H30*'données complémentaires'!$I29-'plafond sécu et CNAV'!$F29)*$I$53/$B30</f>
        <v>0</v>
      </c>
      <c r="M81" s="46" t="n">
        <f aca="false">MAX(0, 'Grilles et calculs individuels'!I30*'données complémentaires'!$I29-'plafond sécu et CNAV'!$F29)*$I$53/$B30</f>
        <v>0</v>
      </c>
      <c r="N81" s="52" t="s">
        <v>52</v>
      </c>
    </row>
    <row r="82" customFormat="false" ht="12.85" hidden="false" customHeight="false" outlineLevel="0" collapsed="false">
      <c r="F82" s="5" t="n">
        <v>27</v>
      </c>
      <c r="G82" s="46" t="n">
        <f aca="false">MAX(0, 'Grilles et calculs individuels'!C31*'données complémentaires'!$I30-'plafond sécu et CNAV'!$F30)*$I$53/$B31</f>
        <v>0</v>
      </c>
      <c r="H82" s="52" t="s">
        <v>52</v>
      </c>
      <c r="I82" s="52" t="s">
        <v>52</v>
      </c>
      <c r="J82" s="52" t="s">
        <v>52</v>
      </c>
      <c r="K82" s="46" t="n">
        <f aca="false">MAX(0, 'Grilles et calculs individuels'!G31*'données complémentaires'!$I30-'plafond sécu et CNAV'!$F30)*$I$53/$B31</f>
        <v>0</v>
      </c>
      <c r="L82" s="46" t="n">
        <f aca="false">MAX(0, 'Grilles et calculs individuels'!H31*'données complémentaires'!$I30-'plafond sécu et CNAV'!$F30)*$I$53/$B31</f>
        <v>0</v>
      </c>
      <c r="M82" s="46" t="n">
        <f aca="false">MAX(0, 'Grilles et calculs individuels'!I31*'données complémentaires'!$I30-'plafond sécu et CNAV'!$F30)*$I$53/$B31</f>
        <v>0</v>
      </c>
      <c r="N82" s="52" t="s">
        <v>52</v>
      </c>
    </row>
    <row r="83" customFormat="false" ht="12.85" hidden="false" customHeight="false" outlineLevel="0" collapsed="false">
      <c r="F83" s="5" t="n">
        <v>28</v>
      </c>
      <c r="G83" s="46" t="n">
        <f aca="false">MAX(0, 'Grilles et calculs individuels'!C32*'données complémentaires'!$I31-'plafond sécu et CNAV'!$F31)*$I$53/$B32</f>
        <v>0</v>
      </c>
      <c r="H83" s="52" t="s">
        <v>52</v>
      </c>
      <c r="I83" s="52" t="s">
        <v>52</v>
      </c>
      <c r="J83" s="52" t="s">
        <v>52</v>
      </c>
      <c r="K83" s="46" t="n">
        <f aca="false">MAX(0, 'Grilles et calculs individuels'!G32*'données complémentaires'!$I31-'plafond sécu et CNAV'!$F31)*$I$53/$B32</f>
        <v>0</v>
      </c>
      <c r="L83" s="46" t="n">
        <f aca="false">MAX(0, 'Grilles et calculs individuels'!H32*'données complémentaires'!$I31-'plafond sécu et CNAV'!$F31)*$I$53/$B32</f>
        <v>0</v>
      </c>
      <c r="M83" s="46" t="n">
        <f aca="false">MAX(0, 'Grilles et calculs individuels'!I32*'données complémentaires'!$I31-'plafond sécu et CNAV'!$F31)*$I$53/$B32</f>
        <v>0</v>
      </c>
      <c r="N83" s="52" t="s">
        <v>52</v>
      </c>
    </row>
    <row r="84" customFormat="false" ht="12.85" hidden="false" customHeight="false" outlineLevel="0" collapsed="false">
      <c r="F84" s="5" t="n">
        <v>29</v>
      </c>
      <c r="G84" s="46" t="n">
        <f aca="false">MAX(0, 'Grilles et calculs individuels'!C33*'données complémentaires'!$I32-'plafond sécu et CNAV'!$F32)*$I$53/$B33</f>
        <v>0</v>
      </c>
      <c r="H84" s="52" t="s">
        <v>52</v>
      </c>
      <c r="I84" s="52" t="s">
        <v>52</v>
      </c>
      <c r="J84" s="52" t="s">
        <v>52</v>
      </c>
      <c r="K84" s="46" t="n">
        <f aca="false">MAX(0, 'Grilles et calculs individuels'!G33*'données complémentaires'!$I32-'plafond sécu et CNAV'!$F32)*$I$53/$B33</f>
        <v>0</v>
      </c>
      <c r="L84" s="46" t="n">
        <f aca="false">MAX(0, 'Grilles et calculs individuels'!H33*'données complémentaires'!$I32-'plafond sécu et CNAV'!$F32)*$I$53/$B33</f>
        <v>0</v>
      </c>
      <c r="M84" s="46" t="n">
        <f aca="false">MAX(0, 'Grilles et calculs individuels'!I33*'données complémentaires'!$I32-'plafond sécu et CNAV'!$F32)*$I$53/$B33</f>
        <v>0</v>
      </c>
      <c r="N84" s="52" t="s">
        <v>52</v>
      </c>
    </row>
    <row r="85" customFormat="false" ht="12.85" hidden="false" customHeight="false" outlineLevel="0" collapsed="false">
      <c r="F85" s="5" t="n">
        <v>30</v>
      </c>
      <c r="G85" s="46" t="n">
        <f aca="false">MAX(0, 'Grilles et calculs individuels'!C34*'données complémentaires'!$I33-'plafond sécu et CNAV'!$F33)*$I$53/$B34</f>
        <v>0</v>
      </c>
      <c r="H85" s="52" t="s">
        <v>52</v>
      </c>
      <c r="I85" s="52" t="s">
        <v>52</v>
      </c>
      <c r="J85" s="52" t="s">
        <v>52</v>
      </c>
      <c r="K85" s="46" t="n">
        <f aca="false">MAX(0, 'Grilles et calculs individuels'!G34*'données complémentaires'!$I33-'plafond sécu et CNAV'!$F33)*$I$53/$B34</f>
        <v>0</v>
      </c>
      <c r="L85" s="46" t="n">
        <f aca="false">MAX(0, 'Grilles et calculs individuels'!H34*'données complémentaires'!$I33-'plafond sécu et CNAV'!$F33)*$I$53/$B34</f>
        <v>0</v>
      </c>
      <c r="M85" s="46" t="n">
        <f aca="false">MAX(0, 'Grilles et calculs individuels'!I34*'données complémentaires'!$I33-'plafond sécu et CNAV'!$F33)*$I$53/$B34</f>
        <v>0</v>
      </c>
      <c r="N85" s="52" t="s">
        <v>52</v>
      </c>
    </row>
    <row r="86" customFormat="false" ht="12.85" hidden="false" customHeight="false" outlineLevel="0" collapsed="false">
      <c r="F86" s="5" t="n">
        <v>31</v>
      </c>
      <c r="G86" s="46" t="n">
        <f aca="false">MAX(0, 'Grilles et calculs individuels'!C35*'données complémentaires'!$I34-'plafond sécu et CNAV'!$F34)*$I$53/$B35</f>
        <v>0</v>
      </c>
      <c r="H86" s="52" t="s">
        <v>52</v>
      </c>
      <c r="I86" s="52" t="s">
        <v>52</v>
      </c>
      <c r="J86" s="52" t="s">
        <v>52</v>
      </c>
      <c r="K86" s="46" t="n">
        <f aca="false">MAX(0, 'Grilles et calculs individuels'!G35*'données complémentaires'!$I34-'plafond sécu et CNAV'!$F34)*$I$53/$B35</f>
        <v>0</v>
      </c>
      <c r="L86" s="46" t="n">
        <f aca="false">MAX(0, 'Grilles et calculs individuels'!H35*'données complémentaires'!$I34-'plafond sécu et CNAV'!$F34)*$I$53/$B35</f>
        <v>0</v>
      </c>
      <c r="M86" s="46" t="n">
        <f aca="false">MAX(0, 'Grilles et calculs individuels'!I35*'données complémentaires'!$I34-'plafond sécu et CNAV'!$F34)*$I$53/$B35</f>
        <v>0</v>
      </c>
      <c r="N86" s="52" t="s">
        <v>52</v>
      </c>
    </row>
    <row r="87" customFormat="false" ht="12.85" hidden="false" customHeight="false" outlineLevel="0" collapsed="false">
      <c r="F87" s="5" t="n">
        <v>32</v>
      </c>
      <c r="G87" s="46" t="n">
        <f aca="false">MAX(0, 'Grilles et calculs individuels'!C36*'données complémentaires'!$I35-'plafond sécu et CNAV'!$F35)*$I$53/$B36</f>
        <v>0</v>
      </c>
      <c r="H87" s="52" t="s">
        <v>52</v>
      </c>
      <c r="I87" s="52" t="s">
        <v>52</v>
      </c>
      <c r="J87" s="52" t="s">
        <v>52</v>
      </c>
      <c r="K87" s="46" t="n">
        <f aca="false">MAX(0, 'Grilles et calculs individuels'!G36*'données complémentaires'!$I35-'plafond sécu et CNAV'!$F35)*$I$53/$B36</f>
        <v>0</v>
      </c>
      <c r="L87" s="46" t="n">
        <f aca="false">MAX(0, 'Grilles et calculs individuels'!H36*'données complémentaires'!$I35-'plafond sécu et CNAV'!$F35)*$I$53/$B36</f>
        <v>0</v>
      </c>
      <c r="M87" s="46" t="n">
        <f aca="false">MAX(0, 'Grilles et calculs individuels'!I36*'données complémentaires'!$I35-'plafond sécu et CNAV'!$F35)*$I$53/$B36</f>
        <v>0</v>
      </c>
      <c r="N87" s="52" t="s">
        <v>52</v>
      </c>
    </row>
    <row r="88" customFormat="false" ht="12.85" hidden="false" customHeight="false" outlineLevel="0" collapsed="false">
      <c r="F88" s="5" t="n">
        <v>33</v>
      </c>
      <c r="G88" s="46" t="n">
        <f aca="false">MAX(0, 'Grilles et calculs individuels'!C37*'données complémentaires'!$I36-'plafond sécu et CNAV'!$F36)*$I$53/$B37</f>
        <v>0</v>
      </c>
      <c r="H88" s="52" t="s">
        <v>52</v>
      </c>
      <c r="I88" s="52" t="s">
        <v>52</v>
      </c>
      <c r="J88" s="52" t="s">
        <v>52</v>
      </c>
      <c r="K88" s="46" t="n">
        <f aca="false">MAX(0, 'Grilles et calculs individuels'!G37*'données complémentaires'!$I36-'plafond sécu et CNAV'!$F36)*$I$53/$B37</f>
        <v>0</v>
      </c>
      <c r="L88" s="46" t="n">
        <f aca="false">MAX(0, 'Grilles et calculs individuels'!H37*'données complémentaires'!$I36-'plafond sécu et CNAV'!$F36)*$I$53/$B37</f>
        <v>0</v>
      </c>
      <c r="M88" s="46" t="n">
        <f aca="false">MAX(0, 'Grilles et calculs individuels'!I37*'données complémentaires'!$I36-'plafond sécu et CNAV'!$F36)*$I$53/$B37</f>
        <v>0</v>
      </c>
      <c r="N88" s="52" t="s">
        <v>52</v>
      </c>
    </row>
    <row r="89" customFormat="false" ht="12.85" hidden="false" customHeight="false" outlineLevel="0" collapsed="false">
      <c r="F89" s="5" t="n">
        <v>34</v>
      </c>
      <c r="G89" s="46" t="n">
        <f aca="false">MAX(0, 'Grilles et calculs individuels'!C38*'données complémentaires'!$I37-'plafond sécu et CNAV'!$F37)*$I$53/$B38</f>
        <v>0</v>
      </c>
      <c r="H89" s="52" t="s">
        <v>52</v>
      </c>
      <c r="I89" s="52" t="s">
        <v>52</v>
      </c>
      <c r="J89" s="52" t="s">
        <v>52</v>
      </c>
      <c r="K89" s="46" t="n">
        <f aca="false">MAX(0, 'Grilles et calculs individuels'!G38*'données complémentaires'!$I37-'plafond sécu et CNAV'!$F37)*$I$53/$B38</f>
        <v>0</v>
      </c>
      <c r="L89" s="46" t="n">
        <f aca="false">MAX(0, 'Grilles et calculs individuels'!H38*'données complémentaires'!$I37-'plafond sécu et CNAV'!$F37)*$I$53/$B38</f>
        <v>0</v>
      </c>
      <c r="M89" s="46" t="n">
        <f aca="false">MAX(0, 'Grilles et calculs individuels'!I38*'données complémentaires'!$I37-'plafond sécu et CNAV'!$F37)*$I$53/$B38</f>
        <v>0</v>
      </c>
      <c r="N89" s="52" t="s">
        <v>52</v>
      </c>
    </row>
    <row r="90" customFormat="false" ht="12.85" hidden="false" customHeight="false" outlineLevel="0" collapsed="false">
      <c r="F90" s="5" t="n">
        <v>35</v>
      </c>
      <c r="G90" s="46" t="n">
        <f aca="false">MAX(0, 'Grilles et calculs individuels'!C39*'données complémentaires'!$I38-'plafond sécu et CNAV'!$F38)*$I$53/$B39</f>
        <v>0</v>
      </c>
      <c r="H90" s="52" t="s">
        <v>52</v>
      </c>
      <c r="I90" s="52" t="s">
        <v>52</v>
      </c>
      <c r="J90" s="52" t="s">
        <v>52</v>
      </c>
      <c r="K90" s="46" t="n">
        <f aca="false">MAX(0, 'Grilles et calculs individuels'!G39*'données complémentaires'!$I38-'plafond sécu et CNAV'!$F38)*$I$53/$B39</f>
        <v>0</v>
      </c>
      <c r="L90" s="46" t="n">
        <f aca="false">MAX(0, 'Grilles et calculs individuels'!H39*'données complémentaires'!$I38-'plafond sécu et CNAV'!$F38)*$I$53/$B39</f>
        <v>0</v>
      </c>
      <c r="M90" s="46" t="n">
        <f aca="false">MAX(0, 'Grilles et calculs individuels'!I39*'données complémentaires'!$I38-'plafond sécu et CNAV'!$F38)*$I$53/$B39</f>
        <v>0</v>
      </c>
      <c r="N90" s="52" t="s">
        <v>52</v>
      </c>
    </row>
    <row r="91" customFormat="false" ht="12.85" hidden="false" customHeight="false" outlineLevel="0" collapsed="false">
      <c r="F91" s="5" t="n">
        <v>36</v>
      </c>
      <c r="G91" s="46" t="n">
        <f aca="false">MAX(0, 'Grilles et calculs individuels'!C40*'données complémentaires'!$I39-'plafond sécu et CNAV'!$F39)*$I$53/$B40</f>
        <v>0</v>
      </c>
      <c r="H91" s="52" t="s">
        <v>52</v>
      </c>
      <c r="I91" s="52" t="s">
        <v>52</v>
      </c>
      <c r="J91" s="52" t="s">
        <v>52</v>
      </c>
      <c r="K91" s="46" t="n">
        <f aca="false">MAX(0, 'Grilles et calculs individuels'!G40*'données complémentaires'!$I39-'plafond sécu et CNAV'!$F39)*$I$53/$B40</f>
        <v>0</v>
      </c>
      <c r="L91" s="46" t="n">
        <f aca="false">MAX(0, 'Grilles et calculs individuels'!H40*'données complémentaires'!$I39-'plafond sécu et CNAV'!$F39)*$I$53/$B40</f>
        <v>0</v>
      </c>
      <c r="M91" s="46" t="n">
        <f aca="false">MAX(0, 'Grilles et calculs individuels'!I40*'données complémentaires'!$I39-'plafond sécu et CNAV'!$F39)*$I$53/$B40</f>
        <v>0</v>
      </c>
      <c r="N91" s="52" t="s">
        <v>52</v>
      </c>
    </row>
    <row r="92" customFormat="false" ht="12.85" hidden="false" customHeight="false" outlineLevel="0" collapsed="false">
      <c r="F92" s="5" t="n">
        <v>37</v>
      </c>
      <c r="G92" s="46" t="n">
        <f aca="false">MAX(0, 'Grilles et calculs individuels'!C41*'données complémentaires'!$I40-'plafond sécu et CNAV'!$F40)*$I$53/$B41</f>
        <v>0</v>
      </c>
      <c r="H92" s="52" t="s">
        <v>52</v>
      </c>
      <c r="I92" s="52" t="s">
        <v>52</v>
      </c>
      <c r="J92" s="52" t="s">
        <v>52</v>
      </c>
      <c r="K92" s="46" t="n">
        <f aca="false">MAX(0, 'Grilles et calculs individuels'!G41*'données complémentaires'!$I40-'plafond sécu et CNAV'!$F40)*$I$53/$B41</f>
        <v>0</v>
      </c>
      <c r="L92" s="46" t="n">
        <f aca="false">MAX(0, 'Grilles et calculs individuels'!H41*'données complémentaires'!$I40-'plafond sécu et CNAV'!$F40)*$I$53/$B41</f>
        <v>0</v>
      </c>
      <c r="M92" s="46" t="n">
        <f aca="false">MAX(0, 'Grilles et calculs individuels'!I41*'données complémentaires'!$I40-'plafond sécu et CNAV'!$F40)*$I$53/$B41</f>
        <v>0</v>
      </c>
      <c r="N92" s="52" t="s">
        <v>52</v>
      </c>
    </row>
    <row r="93" customFormat="false" ht="12.85" hidden="false" customHeight="false" outlineLevel="0" collapsed="false">
      <c r="F93" s="5" t="n">
        <v>38</v>
      </c>
      <c r="G93" s="46" t="n">
        <f aca="false">MAX(0, 'Grilles et calculs individuels'!C42*'données complémentaires'!$I41-'plafond sécu et CNAV'!$F41)*$I$53/$B42</f>
        <v>0</v>
      </c>
      <c r="H93" s="52" t="s">
        <v>52</v>
      </c>
      <c r="I93" s="52" t="s">
        <v>52</v>
      </c>
      <c r="J93" s="52" t="s">
        <v>52</v>
      </c>
      <c r="K93" s="46" t="n">
        <f aca="false">MAX(0, 'Grilles et calculs individuels'!G42*'données complémentaires'!$I41-'plafond sécu et CNAV'!$F41)*$I$53/$B42</f>
        <v>0</v>
      </c>
      <c r="L93" s="46" t="n">
        <f aca="false">MAX(0, 'Grilles et calculs individuels'!H42*'données complémentaires'!$I41-'plafond sécu et CNAV'!$F41)*$I$53/$B42</f>
        <v>0</v>
      </c>
      <c r="M93" s="46" t="n">
        <f aca="false">MAX(0, 'Grilles et calculs individuels'!I42*'données complémentaires'!$I41-'plafond sécu et CNAV'!$F41)*$I$53/$B42</f>
        <v>0</v>
      </c>
      <c r="N93" s="52" t="s">
        <v>52</v>
      </c>
    </row>
    <row r="94" customFormat="false" ht="12.85" hidden="false" customHeight="false" outlineLevel="0" collapsed="false">
      <c r="F94" s="5" t="n">
        <v>39</v>
      </c>
      <c r="G94" s="46" t="n">
        <f aca="false">MAX(0, 'Grilles et calculs individuels'!C43*'données complémentaires'!$I42-'plafond sécu et CNAV'!$F42)*$I$53/$B43</f>
        <v>0</v>
      </c>
      <c r="H94" s="52" t="s">
        <v>52</v>
      </c>
      <c r="I94" s="52" t="s">
        <v>52</v>
      </c>
      <c r="J94" s="52" t="s">
        <v>52</v>
      </c>
      <c r="K94" s="46" t="n">
        <f aca="false">MAX(0, 'Grilles et calculs individuels'!G43*'données complémentaires'!$I42-'plafond sécu et CNAV'!$F42)*$I$53/$B43</f>
        <v>0</v>
      </c>
      <c r="L94" s="46" t="n">
        <f aca="false">MAX(0, 'Grilles et calculs individuels'!H43*'données complémentaires'!$I42-'plafond sécu et CNAV'!$F42)*$I$53/$B43</f>
        <v>0</v>
      </c>
      <c r="M94" s="46" t="n">
        <f aca="false">MAX(0, 'Grilles et calculs individuels'!I43*'données complémentaires'!$I42-'plafond sécu et CNAV'!$F42)*$I$53/$B43</f>
        <v>0</v>
      </c>
      <c r="N94" s="52" t="s">
        <v>52</v>
      </c>
    </row>
    <row r="95" customFormat="false" ht="12.85" hidden="false" customHeight="false" outlineLevel="0" collapsed="false">
      <c r="F95" s="5" t="n">
        <v>40</v>
      </c>
      <c r="G95" s="46" t="n">
        <f aca="false">MAX(0, 'Grilles et calculs individuels'!C44*'données complémentaires'!$I43-'plafond sécu et CNAV'!$F43)*$I$53/$B44</f>
        <v>0.143758343270069</v>
      </c>
      <c r="H95" s="52" t="s">
        <v>52</v>
      </c>
      <c r="I95" s="52" t="s">
        <v>52</v>
      </c>
      <c r="J95" s="52" t="s">
        <v>52</v>
      </c>
      <c r="K95" s="46" t="n">
        <f aca="false">MAX(0, 'Grilles et calculs individuels'!G44*'données complémentaires'!$I43-'plafond sécu et CNAV'!$F43)*$I$53/$B44</f>
        <v>0</v>
      </c>
      <c r="L95" s="46" t="n">
        <f aca="false">MAX(0, 'Grilles et calculs individuels'!H44*'données complémentaires'!$I43-'plafond sécu et CNAV'!$F43)*$I$53/$B44</f>
        <v>0</v>
      </c>
      <c r="M95" s="46" t="n">
        <f aca="false">MAX(0, 'Grilles et calculs individuels'!I44*'données complémentaires'!$I43-'plafond sécu et CNAV'!$F43)*$I$53/$B44</f>
        <v>0</v>
      </c>
    </row>
    <row r="96" customFormat="false" ht="12.85" hidden="false" customHeight="false" outlineLevel="0" collapsed="false">
      <c r="F96" s="5" t="n">
        <v>41</v>
      </c>
      <c r="G96" s="46" t="n">
        <f aca="false">MAX(0, 'Grilles et calculs individuels'!C45*'données complémentaires'!$I44-'plafond sécu et CNAV'!$F44)*$I$53/$B45</f>
        <v>0</v>
      </c>
      <c r="H96" s="52" t="s">
        <v>52</v>
      </c>
      <c r="I96" s="52" t="s">
        <v>52</v>
      </c>
      <c r="J96" s="52" t="s">
        <v>52</v>
      </c>
      <c r="K96" s="46" t="n">
        <f aca="false">MAX(0, 'Grilles et calculs individuels'!G45*'données complémentaires'!$I44-'plafond sécu et CNAV'!$F44)*$I$53/$B45</f>
        <v>0</v>
      </c>
      <c r="L96" s="46" t="n">
        <f aca="false">MAX(0, 'Grilles et calculs individuels'!H45*'données complémentaires'!$I44-'plafond sécu et CNAV'!$F44)*$I$53/$B45</f>
        <v>0</v>
      </c>
      <c r="M96" s="46" t="n">
        <f aca="false">MAX(0, 'Grilles et calculs individuels'!I45*'données complémentaires'!$I44-'plafond sécu et CNAV'!$F44)*$I$53/$B45</f>
        <v>0</v>
      </c>
    </row>
    <row r="97" customFormat="false" ht="12.85" hidden="false" customHeight="false" outlineLevel="0" collapsed="false">
      <c r="F97" s="2" t="s">
        <v>76</v>
      </c>
      <c r="G97" s="50" t="n">
        <f aca="false">SUM(G55:G94)</f>
        <v>0</v>
      </c>
      <c r="H97" s="50" t="n">
        <v>0</v>
      </c>
      <c r="I97" s="50" t="n">
        <f aca="false">SUM(I55:I94)</f>
        <v>0</v>
      </c>
      <c r="J97" s="50" t="n">
        <f aca="false">SUM(J55:J94)</f>
        <v>0</v>
      </c>
      <c r="K97" s="50" t="n">
        <f aca="false">SUM(K55:K94)</f>
        <v>0</v>
      </c>
      <c r="L97" s="50" t="n">
        <f aca="false">SUM(L55:L94)</f>
        <v>0</v>
      </c>
      <c r="M97" s="50" t="n">
        <f aca="false">SUM(M55:M94)</f>
        <v>0</v>
      </c>
      <c r="N97" s="50" t="n">
        <f aca="false">SUM(N55:N94)</f>
        <v>0</v>
      </c>
    </row>
    <row r="98" customFormat="false" ht="12.85" hidden="false" customHeight="false" outlineLevel="0" collapsed="false">
      <c r="F98" s="2" t="s">
        <v>77</v>
      </c>
      <c r="G98" s="50" t="n">
        <f aca="false">G46+G97</f>
        <v>258.291125815282</v>
      </c>
      <c r="H98" s="50" t="n">
        <f aca="false">H46+H97</f>
        <v>290.278320323954</v>
      </c>
      <c r="I98" s="50" t="n">
        <f aca="false">I46+I97</f>
        <v>284.767691958444</v>
      </c>
      <c r="J98" s="50" t="n">
        <f aca="false">J46+J97</f>
        <v>284.496700330761</v>
      </c>
      <c r="K98" s="50" t="n">
        <f aca="false">K46+K97</f>
        <v>222.272172049849</v>
      </c>
      <c r="L98" s="50" t="n">
        <f aca="false">L46+L97</f>
        <v>222.272172049849</v>
      </c>
      <c r="M98" s="50" t="n">
        <f aca="false">M46+M97</f>
        <v>182.295970481065</v>
      </c>
      <c r="N98" s="50" t="n">
        <f aca="false">N46+N97</f>
        <v>248.73743936707</v>
      </c>
    </row>
    <row r="99" customFormat="false" ht="12.85" hidden="false" customHeight="false" outlineLevel="0" collapsed="false">
      <c r="F99" s="2" t="s">
        <v>78</v>
      </c>
      <c r="G99" s="50" t="n">
        <f aca="false">G98*$D$4</f>
        <v>323.199685732662</v>
      </c>
      <c r="H99" s="50" t="n">
        <f aca="false">H98*$D$4</f>
        <v>363.225262221363</v>
      </c>
      <c r="I99" s="50" t="n">
        <f aca="false">I98*$D$4</f>
        <v>356.329812947601</v>
      </c>
      <c r="J99" s="50" t="n">
        <f aca="false">J98*$D$4</f>
        <v>355.990721123882</v>
      </c>
      <c r="K99" s="50" t="n">
        <f aca="false">K98*$D$4</f>
        <v>278.129168885976</v>
      </c>
      <c r="L99" s="50" t="n">
        <f aca="false">L98*$D$4</f>
        <v>278.129168885976</v>
      </c>
      <c r="M99" s="50" t="n">
        <f aca="false">M98*$D$4</f>
        <v>228.106947862957</v>
      </c>
      <c r="N99" s="50" t="n">
        <f aca="false">N98*$D$4</f>
        <v>311.245157880015</v>
      </c>
    </row>
  </sheetData>
  <sheetProtection sheet="true" password="9cd6" objects="true" scenarios="true"/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36"/>
  <sheetViews>
    <sheetView windowProtection="false"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E39" activeCellId="0" sqref="E39"/>
    </sheetView>
  </sheetViews>
  <sheetFormatPr defaultRowHeight="12.85"/>
  <cols>
    <col collapsed="false" hidden="false" max="1" min="1" style="0" width="11.5204081632653"/>
    <col collapsed="false" hidden="false" max="2" min="2" style="0" width="24.5408163265306"/>
    <col collapsed="false" hidden="false" max="3" min="3" style="0" width="25.5561224489796"/>
    <col collapsed="false" hidden="false" max="4" min="4" style="0" width="17.6581632653061"/>
    <col collapsed="false" hidden="false" max="5" min="5" style="0" width="53.7602040816327"/>
    <col collapsed="false" hidden="false" max="6" min="6" style="29" width="36.8418367346939"/>
    <col collapsed="false" hidden="false" max="8" min="7" style="0" width="37.969387755102"/>
    <col collapsed="false" hidden="false" max="10" min="9" style="0" width="20.3367346938776"/>
    <col collapsed="false" hidden="false" max="1025" min="11" style="0" width="11.5204081632653"/>
  </cols>
  <sheetData>
    <row r="1" customFormat="false" ht="12.8" hidden="false" customHeight="false" outlineLevel="0" collapsed="false">
      <c r="F1" s="0"/>
      <c r="G1" s="0" t="n">
        <v>5</v>
      </c>
      <c r="H1" s="0" t="n">
        <v>10</v>
      </c>
      <c r="I1" s="0" t="n">
        <v>15</v>
      </c>
      <c r="J1" s="0" t="n">
        <v>20</v>
      </c>
    </row>
    <row r="2" customFormat="false" ht="12.8" hidden="false" customHeight="false" outlineLevel="0" collapsed="false">
      <c r="A2" s="0" t="s">
        <v>79</v>
      </c>
      <c r="B2" s="31" t="s">
        <v>36</v>
      </c>
      <c r="C2" s="31" t="s">
        <v>80</v>
      </c>
      <c r="D2" s="31" t="s">
        <v>81</v>
      </c>
      <c r="E2" s="31" t="s">
        <v>82</v>
      </c>
      <c r="F2" s="53" t="s">
        <v>83</v>
      </c>
      <c r="G2" s="54" t="s">
        <v>84</v>
      </c>
      <c r="H2" s="54" t="s">
        <v>85</v>
      </c>
      <c r="I2" s="54" t="s">
        <v>86</v>
      </c>
      <c r="J2" s="54" t="s">
        <v>87</v>
      </c>
    </row>
    <row r="3" customFormat="false" ht="12.8" hidden="false" customHeight="false" outlineLevel="0" collapsed="false">
      <c r="A3" s="0" t="n">
        <v>1</v>
      </c>
      <c r="B3" s="5" t="n">
        <v>2014</v>
      </c>
      <c r="C3" s="55" t="n">
        <v>55000</v>
      </c>
      <c r="D3" s="36" t="n">
        <v>0.015</v>
      </c>
      <c r="E3" s="8" t="n">
        <f aca="false">SUM($C$3:C3)</f>
        <v>55000</v>
      </c>
      <c r="F3" s="56" t="n">
        <f aca="false">E3*$C$34</f>
        <v>454284132.584344</v>
      </c>
      <c r="G3" s="57" t="n">
        <f aca="false">$C3*$C$34*$A3/G1</f>
        <v>90856826.5168689</v>
      </c>
      <c r="H3" s="57" t="n">
        <f aca="false">$C3*$C$34*$A3/H1</f>
        <v>45428413.2584344</v>
      </c>
      <c r="I3" s="57" t="n">
        <f aca="false">$C3*$C$34*$A3/I1</f>
        <v>30285608.8389563</v>
      </c>
      <c r="J3" s="57" t="n">
        <f aca="false">$C3*$C$34*$A3/J1</f>
        <v>22714206.6292172</v>
      </c>
    </row>
    <row r="4" customFormat="false" ht="12.8" hidden="false" customHeight="false" outlineLevel="0" collapsed="false">
      <c r="A4" s="0" t="n">
        <v>2</v>
      </c>
      <c r="B4" s="5" t="n">
        <v>2015</v>
      </c>
      <c r="C4" s="55" t="n">
        <f aca="false">C3*(1+D3)</f>
        <v>55825</v>
      </c>
      <c r="D4" s="36" t="n">
        <v>0.015</v>
      </c>
      <c r="E4" s="8" t="n">
        <f aca="false">SUM($C$3:C4)</f>
        <v>110825</v>
      </c>
      <c r="F4" s="56" t="n">
        <f aca="false">E4*$C$34</f>
        <v>915382527.157454</v>
      </c>
      <c r="G4" s="57" t="n">
        <f aca="false">$C4*$C$34*(1/G$1)*MIN(G$1,$A4)+G3</f>
        <v>275296184.346113</v>
      </c>
      <c r="H4" s="57" t="n">
        <f aca="false">$C4*$C$34*(1/H$1)*MIN(H$1,$A4)+H3</f>
        <v>137648092.173056</v>
      </c>
      <c r="I4" s="57" t="n">
        <f aca="false">$C4*$C$34*(1/I$1)*MIN(I$1,$A4)+I3</f>
        <v>91765394.7820376</v>
      </c>
      <c r="J4" s="57" t="n">
        <f aca="false">$C4*$C$34*(1/J$1)*MIN(J$1,$A4)+J3</f>
        <v>68824046.0865282</v>
      </c>
    </row>
    <row r="5" customFormat="false" ht="12.8" hidden="false" customHeight="false" outlineLevel="0" collapsed="false">
      <c r="A5" s="0" t="n">
        <v>3</v>
      </c>
      <c r="B5" s="5" t="n">
        <v>2016</v>
      </c>
      <c r="C5" s="55" t="n">
        <f aca="false">C4*(1+D4)</f>
        <v>56662.375</v>
      </c>
      <c r="D5" s="36" t="n">
        <v>0.015</v>
      </c>
      <c r="E5" s="8" t="n">
        <f aca="false">SUM($C$3:C5)</f>
        <v>167487.375</v>
      </c>
      <c r="F5" s="56" t="n">
        <f aca="false">E5*$C$34</f>
        <v>1383397397.64916</v>
      </c>
      <c r="G5" s="57" t="n">
        <f aca="false">$C5*$C$34*(1/G$1)*MIN(G$1,$A5)+G4</f>
        <v>556105106.641137</v>
      </c>
      <c r="H5" s="57" t="n">
        <f aca="false">$C5*$C$34*(1/H$1)*MIN(H$1,$A5)+H4</f>
        <v>278052553.320568</v>
      </c>
      <c r="I5" s="57" t="n">
        <f aca="false">$C5*$C$34*(1/I$1)*MIN(I$1,$A5)+I4</f>
        <v>185368368.880379</v>
      </c>
      <c r="J5" s="57" t="n">
        <f aca="false">$C5*$C$34*(1/J$1)*MIN(J$1,$A5)+J4</f>
        <v>139026276.660284</v>
      </c>
    </row>
    <row r="6" customFormat="false" ht="12.8" hidden="false" customHeight="false" outlineLevel="0" collapsed="false">
      <c r="A6" s="0" t="n">
        <v>4</v>
      </c>
      <c r="B6" s="5" t="n">
        <v>2017</v>
      </c>
      <c r="C6" s="55" t="n">
        <f aca="false">C5*(1+D5)</f>
        <v>57512.310625</v>
      </c>
      <c r="D6" s="36" t="n">
        <v>0.015</v>
      </c>
      <c r="E6" s="8" t="n">
        <f aca="false">SUM($C$3:C6)</f>
        <v>224999.685625</v>
      </c>
      <c r="F6" s="56" t="n">
        <f aca="false">E6*$C$34</f>
        <v>1858432491.19824</v>
      </c>
      <c r="G6" s="57" t="n">
        <f aca="false">$C6*$C$34*(1/G$1)*MIN(G$1,$A6)+G5</f>
        <v>936133181.480402</v>
      </c>
      <c r="H6" s="57" t="n">
        <f aca="false">$C6*$C$34*(1/H$1)*MIN(H$1,$A6)+H5</f>
        <v>468066590.740201</v>
      </c>
      <c r="I6" s="57" t="n">
        <f aca="false">$C6*$C$34*(1/I$1)*MIN(I$1,$A6)+I5</f>
        <v>312044393.826801</v>
      </c>
      <c r="J6" s="57" t="n">
        <f aca="false">$C6*$C$34*(1/J$1)*MIN(J$1,$A6)+J5</f>
        <v>234033295.3701</v>
      </c>
    </row>
    <row r="7" customFormat="false" ht="12.8" hidden="false" customHeight="false" outlineLevel="0" collapsed="false">
      <c r="A7" s="0" t="n">
        <v>5</v>
      </c>
      <c r="B7" s="5" t="n">
        <v>2018</v>
      </c>
      <c r="C7" s="55" t="n">
        <f aca="false">C6*(1+D6)</f>
        <v>58374.995284375</v>
      </c>
      <c r="D7" s="36" t="n">
        <v>0.015</v>
      </c>
      <c r="E7" s="8" t="n">
        <f aca="false">SUM($C$3:C7)</f>
        <v>283374.680909375</v>
      </c>
      <c r="F7" s="56" t="n">
        <f aca="false">E7*$C$34</f>
        <v>2340593111.15056</v>
      </c>
      <c r="G7" s="57" t="n">
        <f aca="false">$C7*$C$34*(1/G$1)*MIN(G$1,$A7)+G6</f>
        <v>1418293801.43272</v>
      </c>
      <c r="H7" s="57" t="n">
        <f aca="false">$C7*$C$34*(1/H$1)*MIN(H$1,$A7)+H6</f>
        <v>709146900.71636</v>
      </c>
      <c r="I7" s="57" t="n">
        <f aca="false">$C7*$C$34*(1/I$1)*MIN(I$1,$A7)+I6</f>
        <v>472764600.477573</v>
      </c>
      <c r="J7" s="57" t="n">
        <f aca="false">$C7*$C$34*(1/J$1)*MIN(J$1,$A7)+J6</f>
        <v>354573450.35818</v>
      </c>
    </row>
    <row r="8" customFormat="false" ht="12.8" hidden="false" customHeight="false" outlineLevel="0" collapsed="false">
      <c r="A8" s="0" t="n">
        <v>6</v>
      </c>
      <c r="B8" s="5" t="n">
        <v>2019</v>
      </c>
      <c r="C8" s="55" t="n">
        <f aca="false">C7*(1+D7)</f>
        <v>59250.6202136406</v>
      </c>
      <c r="D8" s="36" t="n">
        <v>0.015</v>
      </c>
      <c r="E8" s="8" t="n">
        <f aca="false">SUM($C$3:C8)</f>
        <v>342625.301123016</v>
      </c>
      <c r="F8" s="56" t="n">
        <f aca="false">E8*$C$34</f>
        <v>2829986140.40217</v>
      </c>
      <c r="G8" s="57" t="n">
        <f aca="false">$C8*$C$34*(1/G$1)*MIN(G$1,$A8)+G7</f>
        <v>1907686830.68432</v>
      </c>
      <c r="H8" s="57" t="n">
        <f aca="false">$C8*$C$34*(1/H$1)*MIN(H$1,$A8)+H7</f>
        <v>1002782718.26732</v>
      </c>
      <c r="I8" s="57" t="n">
        <f aca="false">$C8*$C$34*(1/I$1)*MIN(I$1,$A8)+I7</f>
        <v>668521812.178214</v>
      </c>
      <c r="J8" s="57" t="n">
        <f aca="false">$C8*$C$34*(1/J$1)*MIN(J$1,$A8)+J7</f>
        <v>501391359.133661</v>
      </c>
    </row>
    <row r="9" customFormat="false" ht="12.8" hidden="false" customHeight="false" outlineLevel="0" collapsed="false">
      <c r="A9" s="0" t="n">
        <v>7</v>
      </c>
      <c r="B9" s="5" t="n">
        <v>2020</v>
      </c>
      <c r="C9" s="55" t="n">
        <f aca="false">C8*(1+D8)</f>
        <v>60139.3795168452</v>
      </c>
      <c r="D9" s="36" t="n">
        <v>0.015</v>
      </c>
      <c r="E9" s="8" t="n">
        <f aca="false">SUM($C$3:C9)</f>
        <v>402764.680639861</v>
      </c>
      <c r="F9" s="56" t="n">
        <f aca="false">E9*$C$34</f>
        <v>3326720065.09254</v>
      </c>
      <c r="G9" s="57" t="n">
        <f aca="false">$C9*$C$34*(1/G$1)*MIN(G$1,$A9)+G8</f>
        <v>2404420755.3747</v>
      </c>
      <c r="H9" s="57" t="n">
        <f aca="false">$C9*$C$34*(1/H$1)*MIN(H$1,$A9)+H8</f>
        <v>1350496465.55059</v>
      </c>
      <c r="I9" s="57" t="n">
        <f aca="false">$C9*$C$34*(1/I$1)*MIN(I$1,$A9)+I8</f>
        <v>900330977.033723</v>
      </c>
      <c r="J9" s="57" t="n">
        <f aca="false">$C9*$C$34*(1/J$1)*MIN(J$1,$A9)+J8</f>
        <v>675248232.775293</v>
      </c>
    </row>
    <row r="10" customFormat="false" ht="12.8" hidden="false" customHeight="false" outlineLevel="0" collapsed="false">
      <c r="A10" s="0" t="n">
        <v>8</v>
      </c>
      <c r="B10" s="5" t="n">
        <v>2021</v>
      </c>
      <c r="C10" s="55" t="n">
        <f aca="false">C9*(1+D9)</f>
        <v>61041.4702095979</v>
      </c>
      <c r="D10" s="36" t="n">
        <v>0.007</v>
      </c>
      <c r="E10" s="8" t="n">
        <f aca="false">SUM($C$3:C10)</f>
        <v>463806.150849459</v>
      </c>
      <c r="F10" s="56" t="n">
        <f aca="false">E10*$C$34</f>
        <v>3830904998.65327</v>
      </c>
      <c r="G10" s="57" t="n">
        <f aca="false">$C10*$C$34*(1/G$1)*MIN(G$1,$A10)+G9</f>
        <v>2908605688.93543</v>
      </c>
      <c r="H10" s="57" t="n">
        <f aca="false">$C10*$C$34*(1/H$1)*MIN(H$1,$A10)+H9</f>
        <v>1753844412.39917</v>
      </c>
      <c r="I10" s="57" t="n">
        <f aca="false">$C10*$C$34*(1/I$1)*MIN(I$1,$A10)+I9</f>
        <v>1169229608.26611</v>
      </c>
      <c r="J10" s="57" t="n">
        <f aca="false">$C10*$C$34*(1/J$1)*MIN(J$1,$A10)+J9</f>
        <v>876922206.199586</v>
      </c>
    </row>
    <row r="11" customFormat="false" ht="12.8" hidden="false" customHeight="false" outlineLevel="0" collapsed="false">
      <c r="A11" s="0" t="n">
        <v>9</v>
      </c>
      <c r="B11" s="5" t="n">
        <v>2022</v>
      </c>
      <c r="C11" s="55" t="n">
        <f aca="false">C10*(1+D10)</f>
        <v>61468.7605010651</v>
      </c>
      <c r="D11" s="36" t="n">
        <v>0.007</v>
      </c>
      <c r="E11" s="8" t="n">
        <f aca="false">SUM($C$3:C11)</f>
        <v>525274.911350524</v>
      </c>
      <c r="F11" s="56" t="n">
        <f aca="false">E11*$C$34</f>
        <v>4338619226.74893</v>
      </c>
      <c r="G11" s="57" t="n">
        <f aca="false">$C11*$C$34*(1/G$1)*MIN(G$1,$A11)+G10</f>
        <v>3416319917.03109</v>
      </c>
      <c r="H11" s="57" t="n">
        <f aca="false">$C11*$C$34*(1/H$1)*MIN(H$1,$A11)+H10</f>
        <v>2210787217.68526</v>
      </c>
      <c r="I11" s="57" t="n">
        <f aca="false">$C11*$C$34*(1/I$1)*MIN(I$1,$A11)+I10</f>
        <v>1473858145.12351</v>
      </c>
      <c r="J11" s="57" t="n">
        <f aca="false">$C11*$C$34*(1/J$1)*MIN(J$1,$A11)+J10</f>
        <v>1105393608.84263</v>
      </c>
    </row>
    <row r="12" customFormat="false" ht="12.8" hidden="false" customHeight="false" outlineLevel="0" collapsed="false">
      <c r="A12" s="0" t="n">
        <v>10</v>
      </c>
      <c r="B12" s="5" t="n">
        <v>2023</v>
      </c>
      <c r="C12" s="55" t="n">
        <f aca="false">C11*(1+D11)</f>
        <v>61899.0418245725</v>
      </c>
      <c r="D12" s="36" t="n">
        <v>0.007</v>
      </c>
      <c r="E12" s="8" t="n">
        <f aca="false">SUM($C$3:C12)</f>
        <v>587173.953175096</v>
      </c>
      <c r="F12" s="56" t="n">
        <f aca="false">E12*$C$34</f>
        <v>4849887454.44125</v>
      </c>
      <c r="G12" s="57" t="n">
        <f aca="false">$C12*$C$34*(1/G$1)*MIN(G$1,$A12)+G11</f>
        <v>3927588144.72342</v>
      </c>
      <c r="H12" s="57" t="n">
        <f aca="false">$C12*$C$34*(1/H$1)*MIN(H$1,$A12)+H11</f>
        <v>2722055445.37759</v>
      </c>
      <c r="I12" s="57" t="n">
        <f aca="false">$C12*$C$34*(1/I$1)*MIN(I$1,$A12)+I11</f>
        <v>1814703630.25173</v>
      </c>
      <c r="J12" s="57" t="n">
        <f aca="false">$C12*$C$34*(1/J$1)*MIN(J$1,$A12)+J11</f>
        <v>1361027722.6888</v>
      </c>
    </row>
    <row r="13" customFormat="false" ht="12.8" hidden="false" customHeight="false" outlineLevel="0" collapsed="false">
      <c r="A13" s="0" t="n">
        <v>11</v>
      </c>
      <c r="B13" s="5" t="n">
        <v>2024</v>
      </c>
      <c r="C13" s="55" t="n">
        <f aca="false">C12*(1+D12)</f>
        <v>62332.3351173445</v>
      </c>
      <c r="D13" s="36" t="n">
        <v>0.007</v>
      </c>
      <c r="E13" s="8" t="n">
        <f aca="false">SUM($C$3:C13)</f>
        <v>649506.288292441</v>
      </c>
      <c r="F13" s="56" t="n">
        <f aca="false">E13*$C$34</f>
        <v>5364734559.72743</v>
      </c>
      <c r="G13" s="57" t="n">
        <f aca="false">$C13*$C$34*(1/G$1)*MIN(G$1,$A13)+G12</f>
        <v>4442435250.00959</v>
      </c>
      <c r="H13" s="57" t="n">
        <f aca="false">$C13*$C$34*(1/H$1)*MIN(H$1,$A13)+H12</f>
        <v>3236902550.66376</v>
      </c>
      <c r="I13" s="57" t="n">
        <f aca="false">$C13*$C$34*(1/I$1)*MIN(I$1,$A13)+I12</f>
        <v>2192258174.12825</v>
      </c>
      <c r="J13" s="57" t="n">
        <f aca="false">$C13*$C$34*(1/J$1)*MIN(J$1,$A13)+J12</f>
        <v>1644193630.59619</v>
      </c>
    </row>
    <row r="14" customFormat="false" ht="12.8" hidden="false" customHeight="false" outlineLevel="0" collapsed="false">
      <c r="A14" s="0" t="n">
        <v>12</v>
      </c>
      <c r="B14" s="5" t="n">
        <v>2025</v>
      </c>
      <c r="C14" s="55" t="n">
        <f aca="false">C13*(1+D13)</f>
        <v>62768.6614631659</v>
      </c>
      <c r="D14" s="36" t="n">
        <v>0.007</v>
      </c>
      <c r="E14" s="8" t="n">
        <f aca="false">SUM($C$3:C14)</f>
        <v>712274.949755607</v>
      </c>
      <c r="F14" s="56" t="n">
        <f aca="false">E14*$C$34</f>
        <v>5883185594.75061</v>
      </c>
      <c r="G14" s="57" t="n">
        <f aca="false">$C14*$C$34*(1/G$1)*MIN(G$1,$A14)+G13</f>
        <v>4960886285.03277</v>
      </c>
      <c r="H14" s="57" t="n">
        <f aca="false">$C14*$C$34*(1/H$1)*MIN(H$1,$A14)+H13</f>
        <v>3755353585.68694</v>
      </c>
      <c r="I14" s="57" t="n">
        <f aca="false">$C14*$C$34*(1/I$1)*MIN(I$1,$A14)+I13</f>
        <v>2607019002.14679</v>
      </c>
      <c r="J14" s="57" t="n">
        <f aca="false">$C14*$C$34*(1/J$1)*MIN(J$1,$A14)+J13</f>
        <v>1955264251.6101</v>
      </c>
    </row>
    <row r="15" customFormat="false" ht="12.8" hidden="false" customHeight="false" outlineLevel="0" collapsed="false">
      <c r="A15" s="0" t="n">
        <v>13</v>
      </c>
      <c r="B15" s="5" t="n">
        <v>2026</v>
      </c>
      <c r="C15" s="55" t="n">
        <f aca="false">C14*(1+D14)</f>
        <v>63208.0420934081</v>
      </c>
      <c r="D15" s="36" t="n">
        <v>0.007</v>
      </c>
      <c r="E15" s="8" t="n">
        <f aca="false">SUM($C$3:C15)</f>
        <v>775482.991849015</v>
      </c>
      <c r="F15" s="56" t="n">
        <f aca="false">E15*$C$34</f>
        <v>6405265787.01895</v>
      </c>
      <c r="G15" s="57" t="n">
        <f aca="false">$C15*$C$34*(1/G$1)*MIN(G$1,$A15)+G14</f>
        <v>5482966477.30111</v>
      </c>
      <c r="H15" s="57" t="n">
        <f aca="false">$C15*$C$34*(1/H$1)*MIN(H$1,$A15)+H14</f>
        <v>4277433777.95528</v>
      </c>
      <c r="I15" s="57" t="n">
        <f aca="false">$C15*$C$34*(1/I$1)*MIN(I$1,$A15)+I14</f>
        <v>3059488502.11269</v>
      </c>
      <c r="J15" s="57" t="n">
        <f aca="false">$C15*$C$34*(1/J$1)*MIN(J$1,$A15)+J14</f>
        <v>2294616376.58452</v>
      </c>
    </row>
    <row r="16" customFormat="false" ht="12.8" hidden="false" customHeight="false" outlineLevel="0" collapsed="false">
      <c r="A16" s="0" t="n">
        <v>14</v>
      </c>
      <c r="B16" s="5" t="n">
        <v>2027</v>
      </c>
      <c r="C16" s="55" t="n">
        <f aca="false">C15*(1+D15)</f>
        <v>63650.4983880619</v>
      </c>
      <c r="D16" s="36" t="n">
        <v>0.007</v>
      </c>
      <c r="E16" s="8" t="n">
        <f aca="false">SUM($C$3:C16)</f>
        <v>839133.490237077</v>
      </c>
      <c r="F16" s="56" t="n">
        <f aca="false">E16*$C$34</f>
        <v>6931000540.63316</v>
      </c>
      <c r="G16" s="57" t="n">
        <f aca="false">$C16*$C$34*(1/G$1)*MIN(G$1,$A16)+G15</f>
        <v>6008701230.91532</v>
      </c>
      <c r="H16" s="57" t="n">
        <f aca="false">$C16*$C$34*(1/H$1)*MIN(H$1,$A16)+H15</f>
        <v>4803168531.56949</v>
      </c>
      <c r="I16" s="57" t="n">
        <f aca="false">$C16*$C$34*(1/I$1)*MIN(I$1,$A16)+I15</f>
        <v>3550174272.15262</v>
      </c>
      <c r="J16" s="57" t="n">
        <f aca="false">$C16*$C$34*(1/J$1)*MIN(J$1,$A16)+J15</f>
        <v>2662630704.11447</v>
      </c>
    </row>
    <row r="17" customFormat="false" ht="12.8" hidden="false" customHeight="false" outlineLevel="0" collapsed="false">
      <c r="A17" s="0" t="n">
        <v>14</v>
      </c>
      <c r="B17" s="5" t="n">
        <v>2028</v>
      </c>
      <c r="C17" s="55" t="n">
        <f aca="false">C16*(1+D16)</f>
        <v>64096.0518767783</v>
      </c>
      <c r="D17" s="36" t="n">
        <v>0.007</v>
      </c>
      <c r="E17" s="8" t="n">
        <f aca="false">SUM($C$3:C17)</f>
        <v>903229.542113855</v>
      </c>
      <c r="F17" s="56" t="n">
        <f aca="false">E17*$C$34</f>
        <v>7460415437.52268</v>
      </c>
      <c r="G17" s="57" t="n">
        <f aca="false">$C17*$C$34*(1/G$1)*MIN(G$1,$A17)+G16</f>
        <v>6538116127.80484</v>
      </c>
      <c r="H17" s="57" t="n">
        <f aca="false">$C17*$C$34*(1/H$1)*MIN(H$1,$A17)+H16</f>
        <v>5332583428.45901</v>
      </c>
      <c r="I17" s="57" t="n">
        <f aca="false">$C17*$C$34*(1/I$1)*MIN(I$1,$A17)+I16</f>
        <v>4044294842.58284</v>
      </c>
      <c r="J17" s="57" t="n">
        <f aca="false">$C17*$C$34*(1/J$1)*MIN(J$1,$A17)+J16</f>
        <v>3033221131.93713</v>
      </c>
    </row>
    <row r="18" customFormat="false" ht="12.8" hidden="false" customHeight="false" outlineLevel="0" collapsed="false">
      <c r="A18" s="0" t="n">
        <v>14</v>
      </c>
      <c r="B18" s="5" t="n">
        <v>2029</v>
      </c>
      <c r="C18" s="55" t="n">
        <f aca="false">C17*(1+D17)</f>
        <v>64544.7242399158</v>
      </c>
      <c r="D18" s="36" t="n">
        <v>0.007</v>
      </c>
      <c r="E18" s="8" t="n">
        <f aca="false">SUM($C$3:C18)</f>
        <v>967774.266353771</v>
      </c>
      <c r="F18" s="56" t="n">
        <f aca="false">E18*$C$34</f>
        <v>7993536238.69042</v>
      </c>
      <c r="G18" s="57" t="n">
        <f aca="false">$C18*$C$34*(1/G$1)*MIN(G$1,$A18)+G17</f>
        <v>7071236928.97258</v>
      </c>
      <c r="H18" s="57" t="n">
        <f aca="false">$C18*$C$34*(1/H$1)*MIN(H$1,$A18)+H17</f>
        <v>5865704229.62675</v>
      </c>
      <c r="I18" s="57" t="n">
        <f aca="false">$C18*$C$34*(1/I$1)*MIN(I$1,$A18)+I17</f>
        <v>4541874257.00606</v>
      </c>
      <c r="J18" s="57" t="n">
        <f aca="false">$C18*$C$34*(1/J$1)*MIN(J$1,$A18)+J17</f>
        <v>3406405692.75455</v>
      </c>
    </row>
    <row r="19" customFormat="false" ht="12.8" hidden="false" customHeight="false" outlineLevel="0" collapsed="false">
      <c r="A19" s="0" t="n">
        <v>14</v>
      </c>
      <c r="B19" s="5" t="n">
        <v>2030</v>
      </c>
      <c r="C19" s="55" t="n">
        <f aca="false">C18*(1+D18)</f>
        <v>64996.5373095952</v>
      </c>
      <c r="D19" s="36" t="n">
        <v>0.007</v>
      </c>
      <c r="E19" s="8" t="n">
        <f aca="false">SUM($C$3:C19)</f>
        <v>1032770.80366337</v>
      </c>
      <c r="F19" s="56" t="n">
        <f aca="false">E19*$C$34</f>
        <v>8530388885.46637</v>
      </c>
      <c r="G19" s="57" t="n">
        <f aca="false">$C19*$C$34*(1/G$1)*MIN(G$1,$A19)+G18</f>
        <v>7608089575.7485</v>
      </c>
      <c r="H19" s="57" t="n">
        <f aca="false">$C19*$C$34*(1/H$1)*MIN(H$1,$A19)+H18</f>
        <v>6402556876.40267</v>
      </c>
      <c r="I19" s="57" t="n">
        <f aca="false">$C19*$C$34*(1/I$1)*MIN(I$1,$A19)+I18</f>
        <v>5042936727.33025</v>
      </c>
      <c r="J19" s="57" t="n">
        <f aca="false">$C19*$C$34*(1/J$1)*MIN(J$1,$A19)+J18</f>
        <v>3782202545.49769</v>
      </c>
    </row>
    <row r="20" customFormat="false" ht="12.8" hidden="false" customHeight="false" outlineLevel="0" collapsed="false">
      <c r="A20" s="0" t="n">
        <v>14</v>
      </c>
      <c r="B20" s="5" t="n">
        <v>2031</v>
      </c>
      <c r="C20" s="55" t="n">
        <f aca="false">C19*(1+D19)</f>
        <v>65451.5130707623</v>
      </c>
      <c r="D20" s="36" t="n">
        <v>0</v>
      </c>
      <c r="E20" s="8" t="n">
        <f aca="false">SUM($C$3:C20)</f>
        <v>1098222.31673413</v>
      </c>
      <c r="F20" s="56" t="n">
        <f aca="false">E20*$C$34</f>
        <v>9070999500.7697</v>
      </c>
      <c r="G20" s="57" t="n">
        <f aca="false">$C20*$C$34*(1/G$1)*MIN(G$1,$A20)+G19</f>
        <v>8148700191.05185</v>
      </c>
      <c r="H20" s="57" t="n">
        <f aca="false">$C20*$C$34*(1/H$1)*MIN(H$1,$A20)+H19</f>
        <v>6943167491.70602</v>
      </c>
      <c r="I20" s="57" t="n">
        <f aca="false">$C20*$C$34*(1/I$1)*MIN(I$1,$A20)+I19</f>
        <v>5547506634.94671</v>
      </c>
      <c r="J20" s="57" t="n">
        <f aca="false">$C20*$C$34*(1/J$1)*MIN(J$1,$A20)+J19</f>
        <v>4160629976.21004</v>
      </c>
    </row>
    <row r="21" customFormat="false" ht="12.8" hidden="false" customHeight="false" outlineLevel="0" collapsed="false">
      <c r="A21" s="0" t="n">
        <v>14</v>
      </c>
      <c r="B21" s="5" t="n">
        <v>2032</v>
      </c>
      <c r="C21" s="55" t="n">
        <f aca="false">C20*(1+D20)</f>
        <v>65451.5130707623</v>
      </c>
      <c r="D21" s="36" t="n">
        <v>0</v>
      </c>
      <c r="E21" s="8" t="n">
        <f aca="false">SUM($C$3:C21)</f>
        <v>1163673.82980489</v>
      </c>
      <c r="F21" s="56" t="n">
        <f aca="false">E21*$C$34</f>
        <v>9611610116.07303</v>
      </c>
      <c r="G21" s="57" t="n">
        <f aca="false">$C21*$C$34*(1/G$1)*MIN(G$1,$A21)+G20</f>
        <v>8689310806.3552</v>
      </c>
      <c r="H21" s="57" t="n">
        <f aca="false">$C21*$C$34*(1/H$1)*MIN(H$1,$A21)+H20</f>
        <v>7483778107.00937</v>
      </c>
      <c r="I21" s="57" t="n">
        <f aca="false">$C21*$C$34*(1/I$1)*MIN(I$1,$A21)+I20</f>
        <v>6052076542.56317</v>
      </c>
      <c r="J21" s="57" t="n">
        <f aca="false">$C21*$C$34*(1/J$1)*MIN(J$1,$A21)+J20</f>
        <v>4539057406.92238</v>
      </c>
    </row>
    <row r="22" customFormat="false" ht="12.8" hidden="false" customHeight="false" outlineLevel="0" collapsed="false">
      <c r="A22" s="0" t="n">
        <v>14</v>
      </c>
      <c r="B22" s="5" t="n">
        <v>2033</v>
      </c>
      <c r="C22" s="55" t="n">
        <f aca="false">C21*(1+D21)</f>
        <v>65451.5130707623</v>
      </c>
      <c r="D22" s="36" t="n">
        <v>0</v>
      </c>
      <c r="E22" s="8" t="n">
        <f aca="false">SUM($C$3:C22)</f>
        <v>1229125.34287565</v>
      </c>
      <c r="F22" s="56" t="n">
        <f aca="false">E22*$C$34</f>
        <v>10152220731.3764</v>
      </c>
      <c r="G22" s="57" t="n">
        <f aca="false">$C22*$C$34*(1/G$1)*MIN(G$1,$A22)+G21</f>
        <v>9229921421.65854</v>
      </c>
      <c r="H22" s="57" t="n">
        <f aca="false">$C22*$C$34*(1/H$1)*MIN(H$1,$A22)+H21</f>
        <v>8024388722.31271</v>
      </c>
      <c r="I22" s="57" t="n">
        <f aca="false">$C22*$C$34*(1/I$1)*MIN(I$1,$A22)+I21</f>
        <v>6556646450.17963</v>
      </c>
      <c r="J22" s="57" t="n">
        <f aca="false">$C22*$C$34*(1/J$1)*MIN(J$1,$A22)+J21</f>
        <v>4917484837.63472</v>
      </c>
    </row>
    <row r="23" customFormat="false" ht="12.8" hidden="false" customHeight="false" outlineLevel="0" collapsed="false">
      <c r="A23" s="0" t="n">
        <v>14</v>
      </c>
      <c r="B23" s="5" t="n">
        <v>2034</v>
      </c>
      <c r="C23" s="55" t="n">
        <f aca="false">C22*(1+D22)</f>
        <v>65451.5130707623</v>
      </c>
      <c r="D23" s="36" t="n">
        <v>0</v>
      </c>
      <c r="E23" s="8" t="n">
        <f aca="false">SUM($C$3:C23)</f>
        <v>1294576.85594642</v>
      </c>
      <c r="F23" s="56" t="n">
        <f aca="false">E23*$C$34</f>
        <v>10692831346.6798</v>
      </c>
      <c r="G23" s="57" t="n">
        <f aca="false">$C23*$C$34*(1/G$1)*MIN(G$1,$A23)+G22</f>
        <v>9770532036.96189</v>
      </c>
      <c r="H23" s="57" t="n">
        <f aca="false">$C23*$C$34*(1/H$1)*MIN(H$1,$A23)+H22</f>
        <v>8564999337.61606</v>
      </c>
      <c r="I23" s="57" t="n">
        <f aca="false">$C23*$C$34*(1/I$1)*MIN(I$1,$A23)+I22</f>
        <v>7061216357.79609</v>
      </c>
      <c r="J23" s="57" t="n">
        <f aca="false">$C23*$C$34*(1/J$1)*MIN(J$1,$A23)+J22</f>
        <v>5295912268.34706</v>
      </c>
    </row>
    <row r="24" customFormat="false" ht="12.8" hidden="false" customHeight="false" outlineLevel="0" collapsed="false">
      <c r="A24" s="0" t="n">
        <v>14</v>
      </c>
      <c r="B24" s="5" t="n">
        <v>2035</v>
      </c>
      <c r="C24" s="55" t="n">
        <f aca="false">C23*(1+D23)</f>
        <v>65451.5130707623</v>
      </c>
      <c r="D24" s="36" t="n">
        <v>0</v>
      </c>
      <c r="E24" s="8" t="n">
        <f aca="false">SUM($C$3:C24)</f>
        <v>1360028.36901718</v>
      </c>
      <c r="F24" s="56" t="n">
        <f aca="false">E24*$C$34</f>
        <v>11233441961.9831</v>
      </c>
      <c r="G24" s="57" t="n">
        <f aca="false">$C24*$C$34*(1/G$1)*MIN(G$1,$A24)+G23</f>
        <v>10311142652.2652</v>
      </c>
      <c r="H24" s="57" t="n">
        <f aca="false">$C24*$C$34*(1/H$1)*MIN(H$1,$A24)+H23</f>
        <v>9105609952.91941</v>
      </c>
      <c r="I24" s="57" t="n">
        <f aca="false">$C24*$C$34*(1/I$1)*MIN(I$1,$A24)+I23</f>
        <v>7565786265.41254</v>
      </c>
      <c r="J24" s="57" t="n">
        <f aca="false">$C24*$C$34*(1/J$1)*MIN(J$1,$A24)+J23</f>
        <v>5674339699.05941</v>
      </c>
    </row>
    <row r="25" customFormat="false" ht="12.8" hidden="false" customHeight="false" outlineLevel="0" collapsed="false">
      <c r="A25" s="0" t="n">
        <v>14</v>
      </c>
      <c r="B25" s="5" t="n">
        <v>2036</v>
      </c>
      <c r="C25" s="55" t="n">
        <f aca="false">C24*(1+D24)</f>
        <v>65451.5130707623</v>
      </c>
      <c r="D25" s="36" t="n">
        <v>0</v>
      </c>
      <c r="E25" s="8" t="n">
        <f aca="false">SUM($C$3:C25)</f>
        <v>1425479.88208794</v>
      </c>
      <c r="F25" s="56" t="n">
        <f aca="false">E25*$C$34</f>
        <v>11774052577.2864</v>
      </c>
      <c r="G25" s="57" t="n">
        <f aca="false">$C25*$C$34*(1/G$1)*MIN(G$1,$A25)+G24</f>
        <v>10851753267.5686</v>
      </c>
      <c r="H25" s="57" t="n">
        <f aca="false">$C25*$C$34*(1/H$1)*MIN(H$1,$A25)+H24</f>
        <v>9646220568.22276</v>
      </c>
      <c r="I25" s="57" t="n">
        <f aca="false">$C25*$C$34*(1/I$1)*MIN(I$1,$A25)+I24</f>
        <v>8070356173.029</v>
      </c>
      <c r="J25" s="57" t="n">
        <f aca="false">$C25*$C$34*(1/J$1)*MIN(J$1,$A25)+J24</f>
        <v>6052767129.77175</v>
      </c>
    </row>
    <row r="26" customFormat="false" ht="12.8" hidden="false" customHeight="false" outlineLevel="0" collapsed="false">
      <c r="A26" s="0" t="n">
        <v>14</v>
      </c>
      <c r="B26" s="5" t="n">
        <v>2037</v>
      </c>
      <c r="C26" s="55" t="n">
        <f aca="false">C25*(1+D25)</f>
        <v>65451.5130707623</v>
      </c>
      <c r="D26" s="36" t="n">
        <v>0</v>
      </c>
      <c r="E26" s="8" t="n">
        <f aca="false">SUM($C$3:C26)</f>
        <v>1490931.3951587</v>
      </c>
      <c r="F26" s="56" t="n">
        <f aca="false">E26*$C$34</f>
        <v>12314663192.5898</v>
      </c>
      <c r="G26" s="57" t="n">
        <f aca="false">$C26*$C$34*(1/G$1)*MIN(G$1,$A26)+G25</f>
        <v>11392363882.8719</v>
      </c>
      <c r="H26" s="57" t="n">
        <f aca="false">$C26*$C$34*(1/H$1)*MIN(H$1,$A26)+H25</f>
        <v>10186831183.5261</v>
      </c>
      <c r="I26" s="57" t="n">
        <f aca="false">$C26*$C$34*(1/I$1)*MIN(I$1,$A26)+I25</f>
        <v>8574926080.64546</v>
      </c>
      <c r="J26" s="57" t="n">
        <f aca="false">$C26*$C$34*(1/J$1)*MIN(J$1,$A26)+J25</f>
        <v>6431194560.48409</v>
      </c>
    </row>
    <row r="27" customFormat="false" ht="12.8" hidden="false" customHeight="false" outlineLevel="0" collapsed="false">
      <c r="A27" s="0" t="n">
        <v>14</v>
      </c>
      <c r="B27" s="5" t="n">
        <v>2038</v>
      </c>
      <c r="C27" s="55" t="n">
        <f aca="false">C26*(1+D26)</f>
        <v>65451.5130707623</v>
      </c>
      <c r="D27" s="36" t="n">
        <v>0</v>
      </c>
      <c r="E27" s="8" t="n">
        <f aca="false">SUM($C$3:C27)</f>
        <v>1556382.90822947</v>
      </c>
      <c r="F27" s="56" t="n">
        <f aca="false">E27*$C$34</f>
        <v>12855273807.8932</v>
      </c>
      <c r="G27" s="57" t="n">
        <f aca="false">$C27*$C$34*(1/G$1)*MIN(G$1,$A27)+G26</f>
        <v>11932974498.1753</v>
      </c>
      <c r="H27" s="57" t="n">
        <f aca="false">$C27*$C$34*(1/H$1)*MIN(H$1,$A27)+H26</f>
        <v>10727441798.8295</v>
      </c>
      <c r="I27" s="57" t="n">
        <f aca="false">$C27*$C$34*(1/I$1)*MIN(I$1,$A27)+I26</f>
        <v>9079495988.26192</v>
      </c>
      <c r="J27" s="57" t="n">
        <f aca="false">$C27*$C$34*(1/J$1)*MIN(J$1,$A27)+J26</f>
        <v>6809621991.19644</v>
      </c>
    </row>
    <row r="28" customFormat="false" ht="12.8" hidden="false" customHeight="false" outlineLevel="0" collapsed="false">
      <c r="A28" s="0" t="n">
        <v>14</v>
      </c>
      <c r="B28" s="5" t="n">
        <v>2039</v>
      </c>
      <c r="C28" s="55" t="n">
        <f aca="false">C27*(1+D27)</f>
        <v>65451.5130707623</v>
      </c>
      <c r="D28" s="36" t="n">
        <v>0</v>
      </c>
      <c r="E28" s="8" t="n">
        <f aca="false">SUM($C$3:C28)</f>
        <v>1621834.42130023</v>
      </c>
      <c r="F28" s="56" t="n">
        <f aca="false">E28*$C$34</f>
        <v>13395884423.1965</v>
      </c>
      <c r="G28" s="57" t="n">
        <f aca="false">$C28*$C$34*(1/G$1)*MIN(G$1,$A28)+G27</f>
        <v>12473585113.4786</v>
      </c>
      <c r="H28" s="57" t="n">
        <f aca="false">$C28*$C$34*(1/H$1)*MIN(H$1,$A28)+H27</f>
        <v>11268052414.1328</v>
      </c>
      <c r="I28" s="57" t="n">
        <f aca="false">$C28*$C$34*(1/I$1)*MIN(I$1,$A28)+I27</f>
        <v>9584065895.87838</v>
      </c>
      <c r="J28" s="57" t="n">
        <f aca="false">$C28*$C$34*(1/J$1)*MIN(J$1,$A28)+J27</f>
        <v>7188049421.90878</v>
      </c>
    </row>
    <row r="29" customFormat="false" ht="12.8" hidden="false" customHeight="false" outlineLevel="0" collapsed="false">
      <c r="A29" s="0" t="n">
        <v>14</v>
      </c>
      <c r="B29" s="5" t="n">
        <v>2040</v>
      </c>
      <c r="C29" s="55" t="n">
        <f aca="false">C28*(1+D28)</f>
        <v>65451.5130707623</v>
      </c>
      <c r="D29" s="36" t="n">
        <v>0</v>
      </c>
      <c r="E29" s="8" t="n">
        <f aca="false">SUM($C$3:C29)</f>
        <v>1687285.93437099</v>
      </c>
      <c r="F29" s="56" t="n">
        <f aca="false">E29*$C$34</f>
        <v>13936495038.4998</v>
      </c>
      <c r="G29" s="57" t="n">
        <f aca="false">$C29*$C$34*(1/G$1)*MIN(G$1,$A29)+G28</f>
        <v>13014195728.782</v>
      </c>
      <c r="H29" s="57" t="n">
        <f aca="false">$C29*$C$34*(1/H$1)*MIN(H$1,$A29)+H28</f>
        <v>11808663029.4362</v>
      </c>
      <c r="I29" s="58" t="n">
        <f aca="false">$C29*$C$34*(1/I$1)*MIN(I$1,$A29)+I28</f>
        <v>10088635803.4948</v>
      </c>
      <c r="J29" s="58" t="n">
        <f aca="false">$C29*$C$34*(1/J$1)*MIN(J$1,$A29)+J28</f>
        <v>7566476852.62112</v>
      </c>
    </row>
    <row r="30" customFormat="false" ht="12.8" hidden="false" customHeight="false" outlineLevel="0" collapsed="false">
      <c r="B30" s="59"/>
      <c r="C30" s="60"/>
      <c r="D30" s="59"/>
      <c r="E30" s="61" t="s">
        <v>88</v>
      </c>
      <c r="F30" s="62" t="n">
        <f aca="false">SUM(F3:F29)</f>
        <v>189734207285.235</v>
      </c>
      <c r="G30" s="62" t="n">
        <f aca="false">SUM(G3:G29)</f>
        <v>165768217912.12</v>
      </c>
      <c r="H30" s="62" t="n">
        <f aca="false">SUM(H3:H29)</f>
        <v>138111164395.563</v>
      </c>
      <c r="I30" s="62" t="n">
        <f aca="false">SUM(I3:I29)</f>
        <v>110337630509.326</v>
      </c>
      <c r="J30" s="62" t="n">
        <f aca="false">SUM(J3:J29)</f>
        <v>82753222881.9947</v>
      </c>
    </row>
    <row r="31" customFormat="false" ht="12.8" hidden="false" customHeight="false" outlineLevel="0" collapsed="false">
      <c r="E31" s="61" t="s">
        <v>89</v>
      </c>
      <c r="F31" s="62" t="n">
        <f aca="false">F30/25</f>
        <v>7589368291.40941</v>
      </c>
      <c r="G31" s="62" t="n">
        <f aca="false">G30/25</f>
        <v>6630728716.4848</v>
      </c>
      <c r="H31" s="62" t="n">
        <f aca="false">H30/25</f>
        <v>5524446575.82253</v>
      </c>
      <c r="I31" s="62" t="n">
        <f aca="false">I30/25</f>
        <v>4413505220.37305</v>
      </c>
      <c r="J31" s="62" t="n">
        <f aca="false">J30/25</f>
        <v>3310128915.27979</v>
      </c>
    </row>
    <row r="32" customFormat="false" ht="12.8" hidden="false" customHeight="false" outlineLevel="0" collapsed="false">
      <c r="F32" s="0"/>
    </row>
    <row r="33" customFormat="false" ht="12.8" hidden="false" customHeight="false" outlineLevel="0" collapsed="false">
      <c r="B33" s="2" t="s">
        <v>90</v>
      </c>
      <c r="C33" s="63" t="n">
        <f aca="false">'Grilles et calculs individuels'!K65</f>
        <v>209457.032802009</v>
      </c>
      <c r="F33" s="0"/>
    </row>
    <row r="34" customFormat="false" ht="12.8" hidden="false" customHeight="false" outlineLevel="0" collapsed="false">
      <c r="B34" s="2" t="s">
        <v>91</v>
      </c>
      <c r="C34" s="14" t="n">
        <f aca="false">C33/'données complémentaires'!M7</f>
        <v>8259.71150153353</v>
      </c>
      <c r="F34" s="0"/>
    </row>
    <row r="36" customFormat="false" ht="12.8" hidden="false" customHeight="false" outlineLevel="0" collapsed="false"/>
    <row r="37" customFormat="false" ht="12.8" hidden="false" customHeight="false" outlineLevel="0" collapsed="false"/>
    <row r="38" customFormat="false" ht="12.8" hidden="false" customHeight="false" outlineLevel="0" collapsed="false"/>
    <row r="39" customFormat="false" ht="12.8" hidden="false" customHeight="false" outlineLevel="0" collapsed="false"/>
  </sheetData>
  <sheetProtection sheet="true" password="9cd6" objects="true" scenarios="true"/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7" activeCellId="0" sqref="F7"/>
    </sheetView>
  </sheetViews>
  <sheetFormatPr defaultRowHeight="12.85"/>
  <cols>
    <col collapsed="false" hidden="false" max="3" min="1" style="0" width="11.5204081632653"/>
    <col collapsed="false" hidden="false" max="4" min="4" style="0" width="20.4744897959184"/>
    <col collapsed="false" hidden="false" max="5" min="5" style="0" width="18.0816326530612"/>
    <col collapsed="false" hidden="false" max="6" min="6" style="0" width="21.7448979591837"/>
    <col collapsed="false" hidden="false" max="7" min="7" style="0" width="16.6683673469388"/>
    <col collapsed="false" hidden="false" max="8" min="8" style="0" width="10.4642857142857"/>
    <col collapsed="false" hidden="false" max="9" min="9" style="0" width="16.3877551020408"/>
    <col collapsed="false" hidden="false" max="10" min="10" style="0" width="19.6020408163265"/>
    <col collapsed="false" hidden="false" max="11" min="11" style="0" width="11.5204081632653"/>
    <col collapsed="false" hidden="false" max="12" min="12" style="0" width="31.3367346938776"/>
    <col collapsed="false" hidden="false" max="1025" min="13" style="0" width="11.5204081632653"/>
  </cols>
  <sheetData>
    <row r="1" customFormat="false" ht="12.85" hidden="false" customHeight="false" outlineLevel="0" collapsed="false">
      <c r="A1" s="20" t="s">
        <v>92</v>
      </c>
    </row>
    <row r="3" customFormat="false" ht="13.4" hidden="false" customHeight="false" outlineLevel="0" collapsed="false">
      <c r="D3" s="2" t="s">
        <v>2</v>
      </c>
      <c r="E3" s="2" t="s">
        <v>3</v>
      </c>
      <c r="F3" s="3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</row>
    <row r="4" customFormat="false" ht="12.85" hidden="false" customHeight="true" outlineLevel="0" collapsed="false">
      <c r="A4" s="64" t="s">
        <v>93</v>
      </c>
      <c r="B4" s="64"/>
      <c r="D4" s="5" t="n">
        <v>0</v>
      </c>
      <c r="E4" s="0" t="n">
        <f aca="false">'Grilles et calculs individuels'!C4*0.0305*'données complémentaires'!$I3</f>
        <v>72.7303</v>
      </c>
      <c r="I4" s="0" t="n">
        <f aca="false">'Grilles et calculs individuels'!G4*0.0305*'données complémentaires'!$I3</f>
        <v>56.77209</v>
      </c>
      <c r="J4" s="0" t="n">
        <f aca="false">'Grilles et calculs individuels'!H4*0.0305*'données complémentaires'!$I3</f>
        <v>56.77209</v>
      </c>
      <c r="K4" s="0" t="n">
        <f aca="false">'Grilles et calculs individuels'!I4*0.0305*'données complémentaires'!$I3</f>
        <v>56.77209</v>
      </c>
    </row>
    <row r="5" customFormat="false" ht="12.85" hidden="false" customHeight="false" outlineLevel="0" collapsed="false">
      <c r="A5" s="64"/>
      <c r="B5" s="64"/>
      <c r="D5" s="5" t="n">
        <v>1</v>
      </c>
      <c r="E5" s="0" t="n">
        <f aca="false">'Grilles et calculs individuels'!C5*0.0305*'données complémentaires'!I4</f>
        <v>72.7303</v>
      </c>
      <c r="I5" s="0" t="n">
        <f aca="false">'Grilles et calculs individuels'!G5*0.0305*'données complémentaires'!$I4</f>
        <v>56.77209</v>
      </c>
      <c r="J5" s="0" t="n">
        <f aca="false">'Grilles et calculs individuels'!H5*0.0305*'données complémentaires'!$I4</f>
        <v>56.77209</v>
      </c>
      <c r="K5" s="0" t="n">
        <f aca="false">'Grilles et calculs individuels'!I5*0.0305*'données complémentaires'!$I4</f>
        <v>56.77209</v>
      </c>
    </row>
    <row r="6" customFormat="false" ht="12.85" hidden="false" customHeight="false" outlineLevel="0" collapsed="false">
      <c r="A6" s="64"/>
      <c r="B6" s="64"/>
      <c r="D6" s="5" t="n">
        <v>2</v>
      </c>
      <c r="E6" s="0" t="n">
        <f aca="false">'Grilles et calculs individuels'!C6*0.0305*'données complémentaires'!I5</f>
        <v>72.7303</v>
      </c>
      <c r="I6" s="0" t="n">
        <f aca="false">'Grilles et calculs individuels'!G6*0.0305*'données complémentaires'!$I5</f>
        <v>56.77209</v>
      </c>
      <c r="J6" s="0" t="n">
        <f aca="false">'Grilles et calculs individuels'!H6*0.0305*'données complémentaires'!$I5</f>
        <v>56.77209</v>
      </c>
      <c r="K6" s="0" t="n">
        <f aca="false">'Grilles et calculs individuels'!I6*0.0305*'données complémentaires'!$I5</f>
        <v>56.77209</v>
      </c>
    </row>
    <row r="7" customFormat="false" ht="12.85" hidden="false" customHeight="false" outlineLevel="0" collapsed="false">
      <c r="A7" s="64"/>
      <c r="B7" s="64"/>
      <c r="D7" s="5" t="n">
        <v>3</v>
      </c>
      <c r="E7" s="0" t="n">
        <f aca="false">'Grilles et calculs individuels'!C7*0.0305*'données complémentaires'!I6</f>
        <v>72.7303</v>
      </c>
      <c r="I7" s="0" t="n">
        <f aca="false">'Grilles et calculs individuels'!G7*0.0305*'données complémentaires'!$I6</f>
        <v>56.77209</v>
      </c>
      <c r="J7" s="0" t="n">
        <f aca="false">'Grilles et calculs individuels'!H7*0.0305*'données complémentaires'!$I6</f>
        <v>56.77209</v>
      </c>
      <c r="K7" s="0" t="n">
        <f aca="false">'Grilles et calculs individuels'!I7*0.0305*'données complémentaires'!$I6</f>
        <v>56.77209</v>
      </c>
    </row>
    <row r="8" customFormat="false" ht="12.85" hidden="false" customHeight="false" outlineLevel="0" collapsed="false">
      <c r="A8" s="64"/>
      <c r="B8" s="64"/>
      <c r="D8" s="5" t="n">
        <v>4</v>
      </c>
      <c r="E8" s="0" t="n">
        <f aca="false">'Grilles et calculs individuels'!C8*0.0305*'données complémentaires'!I7</f>
        <v>72.7303</v>
      </c>
      <c r="I8" s="0" t="n">
        <f aca="false">'Grilles et calculs individuels'!G8*0.0305*'données complémentaires'!$I7</f>
        <v>56.77209</v>
      </c>
      <c r="J8" s="0" t="n">
        <f aca="false">'Grilles et calculs individuels'!H8*0.0305*'données complémentaires'!$I7</f>
        <v>56.77209</v>
      </c>
      <c r="K8" s="0" t="n">
        <f aca="false">'Grilles et calculs individuels'!I8*0.0305*'données complémentaires'!$I7</f>
        <v>56.77209</v>
      </c>
    </row>
    <row r="9" customFormat="false" ht="12.85" hidden="false" customHeight="false" outlineLevel="0" collapsed="false">
      <c r="A9" s="64"/>
      <c r="B9" s="64"/>
      <c r="D9" s="5" t="n">
        <v>5</v>
      </c>
      <c r="E9" s="0" t="n">
        <f aca="false">'Grilles et calculs individuels'!C9*0.0305*'données complémentaires'!I8</f>
        <v>72.152002258857</v>
      </c>
      <c r="I9" s="0" t="n">
        <f aca="false">'Grilles et calculs individuels'!G9*0.0305*'données complémentaires'!$I8</f>
        <v>56.3206801830878</v>
      </c>
      <c r="J9" s="0" t="n">
        <f aca="false">'Grilles et calculs individuels'!H9*0.0305*'données complémentaires'!$I8</f>
        <v>56.3206801830878</v>
      </c>
      <c r="K9" s="0" t="n">
        <f aca="false">'Grilles et calculs individuels'!I9*0.0305*'données complémentaires'!$I8</f>
        <v>56.3206801830878</v>
      </c>
    </row>
    <row r="10" customFormat="false" ht="12.85" hidden="false" customHeight="false" outlineLevel="0" collapsed="false">
      <c r="A10" s="64"/>
      <c r="B10" s="64"/>
      <c r="D10" s="5" t="n">
        <v>6</v>
      </c>
      <c r="E10" s="0" t="n">
        <f aca="false">'Grilles et calculs individuels'!C10*0.0305*'données complémentaires'!I9</f>
        <v>71.5726573511388</v>
      </c>
      <c r="I10" s="0" t="n">
        <f aca="false">'Grilles et calculs individuels'!G10*0.0305*'données complémentaires'!$I9</f>
        <v>55.868452964968</v>
      </c>
      <c r="J10" s="0" t="n">
        <f aca="false">'Grilles et calculs individuels'!H10*0.0305*'données complémentaires'!$I9</f>
        <v>55.868452964968</v>
      </c>
      <c r="K10" s="0" t="n">
        <f aca="false">'Grilles et calculs individuels'!I10*0.0305*'données complémentaires'!$I9</f>
        <v>55.868452964968</v>
      </c>
    </row>
    <row r="11" customFormat="false" ht="12.85" hidden="false" customHeight="false" outlineLevel="0" collapsed="false">
      <c r="A11" s="64"/>
      <c r="B11" s="64"/>
      <c r="D11" s="5" t="n">
        <v>7</v>
      </c>
      <c r="E11" s="0" t="n">
        <f aca="false">'Grilles et calculs individuels'!C11*0.0305*'données complémentaires'!I10</f>
        <v>71.1749958442143</v>
      </c>
      <c r="I11" s="0" t="n">
        <f aca="false">'Grilles et calculs individuels'!G11*0.0305*'données complémentaires'!$I10</f>
        <v>55.5580448563716</v>
      </c>
      <c r="J11" s="0" t="n">
        <f aca="false">'Grilles et calculs individuels'!H11*0.0305*'données complémentaires'!$I10</f>
        <v>55.5580448563716</v>
      </c>
      <c r="K11" s="0" t="n">
        <f aca="false">'Grilles et calculs individuels'!I11*0.0305*'données complémentaires'!$I10</f>
        <v>55.5580448563716</v>
      </c>
    </row>
    <row r="12" customFormat="false" ht="12.85" hidden="false" customHeight="false" outlineLevel="0" collapsed="false">
      <c r="A12" s="64"/>
      <c r="B12" s="64"/>
      <c r="D12" s="5" t="n">
        <v>8</v>
      </c>
      <c r="E12" s="0" t="n">
        <f aca="false">'Grilles et calculs individuels'!C12*0.0305*'données complémentaires'!I11</f>
        <v>70.4812479881577</v>
      </c>
      <c r="I12" s="0" t="n">
        <f aca="false">'Grilles et calculs individuels'!G12*0.0305*'données complémentaires'!$I11</f>
        <v>55.0165165563185</v>
      </c>
      <c r="J12" s="0" t="n">
        <f aca="false">'Grilles et calculs individuels'!H12*0.0305*'données complémentaires'!$I11</f>
        <v>55.0165165563185</v>
      </c>
      <c r="K12" s="0" t="n">
        <f aca="false">'Grilles et calculs individuels'!I12*0.0305*'données complémentaires'!$I11</f>
        <v>55.0165165563185</v>
      </c>
    </row>
    <row r="13" customFormat="false" ht="12.85" hidden="false" customHeight="false" outlineLevel="0" collapsed="false">
      <c r="A13" s="64"/>
      <c r="B13" s="64"/>
      <c r="D13" s="5" t="n">
        <v>9</v>
      </c>
      <c r="E13" s="0" t="n">
        <f aca="false">'Grilles et calculs individuels'!C13*0.0305*'données complémentaires'!I12</f>
        <v>69.6381479993161</v>
      </c>
      <c r="I13" s="0" t="n">
        <f aca="false">'Grilles et calculs individuels'!G13*0.0305*'données complémentaires'!$I12</f>
        <v>54.3584064090275</v>
      </c>
      <c r="J13" s="0" t="n">
        <f aca="false">'Grilles et calculs individuels'!H13*0.0305*'données complémentaires'!$I12</f>
        <v>54.3584064090275</v>
      </c>
      <c r="K13" s="0" t="n">
        <f aca="false">'Grilles et calculs individuels'!I13*0.0305*'données complémentaires'!$I12</f>
        <v>54.3584064090275</v>
      </c>
    </row>
    <row r="14" customFormat="false" ht="12.85" hidden="false" customHeight="false" outlineLevel="0" collapsed="false">
      <c r="A14" s="64"/>
      <c r="B14" s="64"/>
      <c r="D14" s="5" t="n">
        <v>10</v>
      </c>
      <c r="E14" s="0" t="n">
        <f aca="false">'Grilles et calculs individuels'!C14*0.0305*'données complémentaires'!I13</f>
        <v>69.0551380085848</v>
      </c>
      <c r="I14" s="0" t="n">
        <f aca="false">'Grilles et calculs individuels'!G14*0.0305*'données complémentaires'!$I13</f>
        <v>53.903318286681</v>
      </c>
      <c r="J14" s="0" t="n">
        <f aca="false">'Grilles et calculs individuels'!H14*0.0305*'données complémentaires'!$I13</f>
        <v>53.903318286681</v>
      </c>
      <c r="K14" s="0" t="n">
        <f aca="false">'Grilles et calculs individuels'!I14*0.0305*'données complémentaires'!$I13</f>
        <v>52.696315790582</v>
      </c>
    </row>
    <row r="15" customFormat="false" ht="12.85" hidden="false" customHeight="false" outlineLevel="0" collapsed="false">
      <c r="A15" s="64"/>
      <c r="B15" s="64"/>
      <c r="D15" s="5" t="n">
        <v>11</v>
      </c>
      <c r="E15" s="0" t="n">
        <f aca="false">'Grilles et calculs individuels'!C15*0.0305*'données complémentaires'!I14</f>
        <v>65.5093587320003</v>
      </c>
      <c r="I15" s="0" t="n">
        <f aca="false">'Grilles et calculs individuels'!G15*0.0305*'données complémentaires'!$I14</f>
        <v>53.6351085154283</v>
      </c>
      <c r="J15" s="0" t="n">
        <f aca="false">'Grilles et calculs individuels'!H15*0.0305*'données complémentaires'!$I14</f>
        <v>53.6351085154283</v>
      </c>
      <c r="K15" s="0" t="n">
        <f aca="false">'Grilles et calculs individuels'!I15*0.0305*'données complémentaires'!$I14</f>
        <v>52.434111769507</v>
      </c>
    </row>
    <row r="16" customFormat="false" ht="12.85" hidden="false" customHeight="false" outlineLevel="0" collapsed="false">
      <c r="A16" s="64"/>
      <c r="B16" s="64"/>
      <c r="D16" s="5" t="n">
        <v>12</v>
      </c>
      <c r="E16" s="0" t="n">
        <f aca="false">'Grilles et calculs individuels'!C16*0.0305*'données complémentaires'!I15</f>
        <v>65.0272731081555</v>
      </c>
      <c r="I16" s="0" t="n">
        <f aca="false">'Grilles et calculs individuels'!G16*0.0305*'données complémentaires'!$I15</f>
        <v>53.2404059072953</v>
      </c>
      <c r="J16" s="0" t="n">
        <f aca="false">'Grilles et calculs individuels'!H16*0.0305*'données complémentaires'!$I15</f>
        <v>53.2404059072953</v>
      </c>
      <c r="K16" s="0" t="n">
        <f aca="false">'Grilles et calculs individuels'!I16*0.0305*'données complémentaires'!$I15</f>
        <v>52.0482473377307</v>
      </c>
    </row>
    <row r="17" customFormat="false" ht="12.85" hidden="false" customHeight="false" outlineLevel="0" collapsed="false">
      <c r="A17" s="64"/>
      <c r="B17" s="64"/>
      <c r="D17" s="5" t="n">
        <v>13</v>
      </c>
      <c r="E17" s="0" t="n">
        <f aca="false">'Grilles et calculs individuels'!C17*0.0305*'données complémentaires'!I16</f>
        <v>64.1851520132281</v>
      </c>
      <c r="I17" s="0" t="n">
        <f aca="false">'Grilles et calculs individuels'!G17*0.0305*'données complémentaires'!$I16</f>
        <v>52.5509279886616</v>
      </c>
      <c r="J17" s="0" t="n">
        <f aca="false">'Grilles et calculs individuels'!H17*0.0305*'données complémentaires'!$I16</f>
        <v>52.5509279886616</v>
      </c>
      <c r="K17" s="0" t="n">
        <f aca="false">'Grilles et calculs individuels'!I17*0.0305*'données complémentaires'!$I16</f>
        <v>51.3742082008873</v>
      </c>
    </row>
    <row r="18" customFormat="false" ht="12.85" hidden="false" customHeight="true" outlineLevel="0" collapsed="false">
      <c r="A18" s="64" t="s">
        <v>94</v>
      </c>
      <c r="B18" s="64"/>
      <c r="D18" s="5" t="n">
        <v>14</v>
      </c>
      <c r="E18" s="0" t="n">
        <f aca="false">'Grilles et calculs individuels'!C18*0.0305*'données complémentaires'!I17</f>
        <v>63.2674047500248</v>
      </c>
      <c r="I18" s="0" t="n">
        <f aca="false">'Grilles et calculs individuels'!G18*0.0305*'données complémentaires'!$I17</f>
        <v>51.7995319285502</v>
      </c>
      <c r="J18" s="0" t="n">
        <f aca="false">'Grilles et calculs individuels'!H18*0.0305*'données complémentaires'!$I17</f>
        <v>51.7995319285502</v>
      </c>
      <c r="K18" s="0" t="n">
        <f aca="false">'Grilles et calculs individuels'!I18*0.0305*'données complémentaires'!$I17</f>
        <v>48.9646361428636</v>
      </c>
    </row>
    <row r="19" customFormat="false" ht="12.85" hidden="false" customHeight="false" outlineLevel="0" collapsed="false">
      <c r="A19" s="64"/>
      <c r="B19" s="64"/>
      <c r="D19" s="5" t="n">
        <v>15</v>
      </c>
      <c r="E19" s="0" t="n">
        <f aca="false">'Grilles et calculs individuels'!C19*0.0305*'données complémentaires'!I18</f>
        <v>60.0876895506943</v>
      </c>
      <c r="I19" s="0" t="n">
        <f aca="false">'Grilles et calculs individuels'!G19*0.0305*'données complémentaires'!$I18</f>
        <v>51.6137775041169</v>
      </c>
      <c r="J19" s="0" t="n">
        <f aca="false">'Grilles et calculs individuels'!H19*0.0305*'données complémentaires'!$I18</f>
        <v>51.6137775041169</v>
      </c>
      <c r="K19" s="0" t="n">
        <f aca="false">'Grilles et calculs individuels'!I19*0.0305*'données complémentaires'!$I18</f>
        <v>48.7890477260252</v>
      </c>
    </row>
    <row r="20" customFormat="false" ht="12.85" hidden="false" customHeight="false" outlineLevel="0" collapsed="false">
      <c r="A20" s="64"/>
      <c r="B20" s="64"/>
      <c r="D20" s="5" t="n">
        <v>16</v>
      </c>
      <c r="E20" s="0" t="n">
        <f aca="false">'Grilles et calculs individuels'!C20*0.0305*'données complémentaires'!I19</f>
        <v>59.3868350187083</v>
      </c>
      <c r="I20" s="0" t="n">
        <f aca="false">'Grilles et calculs individuels'!G20*0.0305*'données complémentaires'!$I19</f>
        <v>49.8695067252783</v>
      </c>
      <c r="J20" s="0" t="n">
        <f aca="false">'Grilles et calculs individuels'!H20*0.0305*'données complémentaires'!$I19</f>
        <v>49.8695067252783</v>
      </c>
      <c r="K20" s="0" t="n">
        <f aca="false">'Grilles et calculs individuels'!I20*0.0305*'données complémentaires'!$I19</f>
        <v>48.2199789955457</v>
      </c>
    </row>
    <row r="21" customFormat="false" ht="12.85" hidden="false" customHeight="false" outlineLevel="0" collapsed="false">
      <c r="A21" s="64"/>
      <c r="B21" s="64"/>
      <c r="D21" s="5" t="n">
        <v>17</v>
      </c>
      <c r="E21" s="0" t="n">
        <f aca="false">'Grilles et calculs individuels'!C21*0.0305*'données complémentaires'!I20</f>
        <v>58.7874450006029</v>
      </c>
      <c r="I21" s="0" t="n">
        <f aca="false">'Grilles et calculs individuels'!G21*0.0305*'données complémentaires'!$I20</f>
        <v>49.3661748920604</v>
      </c>
      <c r="J21" s="0" t="n">
        <f aca="false">'Grilles et calculs individuels'!H21*0.0305*'données complémentaires'!$I20</f>
        <v>49.3661748920604</v>
      </c>
      <c r="K21" s="0" t="n">
        <f aca="false">'Grilles et calculs individuels'!I21*0.0305*'données complémentaires'!$I20</f>
        <v>47.7332958093803</v>
      </c>
    </row>
    <row r="22" customFormat="false" ht="12.85" hidden="false" customHeight="false" outlineLevel="0" collapsed="false">
      <c r="A22" s="64"/>
      <c r="B22" s="64"/>
      <c r="D22" s="5" t="n">
        <v>18</v>
      </c>
      <c r="E22" s="0" t="n">
        <f aca="false">'Grilles et calculs individuels'!C22*0.0305*'données complémentaires'!I21</f>
        <v>58.4706806389807</v>
      </c>
      <c r="I22" s="0" t="n">
        <f aca="false">'Grilles et calculs individuels'!G22*0.0305*'données complémentaires'!$I21</f>
        <v>49.1001751556328</v>
      </c>
      <c r="J22" s="0" t="n">
        <f aca="false">'Grilles et calculs individuels'!H22*0.0305*'données complémentaires'!$I21</f>
        <v>49.1001751556328</v>
      </c>
      <c r="K22" s="0" t="n">
        <f aca="false">'Grilles et calculs individuels'!I22*0.0305*'données complémentaires'!$I21</f>
        <v>46.3517309937639</v>
      </c>
    </row>
    <row r="23" customFormat="false" ht="12.85" hidden="false" customHeight="false" outlineLevel="0" collapsed="false">
      <c r="A23" s="64"/>
      <c r="B23" s="64"/>
      <c r="D23" s="5" t="n">
        <v>19</v>
      </c>
      <c r="E23" s="0" t="n">
        <f aca="false">'Grilles et calculs individuels'!C23*0.0305*'données complémentaires'!I22</f>
        <v>54.9575463483762</v>
      </c>
      <c r="I23" s="0" t="n">
        <f aca="false">'Grilles et calculs individuels'!G23*0.0305*'données complémentaires'!$I22</f>
        <v>48.5354126660488</v>
      </c>
      <c r="J23" s="0" t="n">
        <f aca="false">'Grilles et calculs individuels'!H23*0.0305*'données complémentaires'!$I22</f>
        <v>48.5354126660488</v>
      </c>
      <c r="K23" s="0" t="n">
        <f aca="false">'Grilles et calculs individuels'!I23*0.0305*'données complémentaires'!$I22</f>
        <v>45.8185817960352</v>
      </c>
    </row>
    <row r="24" customFormat="false" ht="12.85" hidden="false" customHeight="false" outlineLevel="0" collapsed="false">
      <c r="A24" s="64"/>
      <c r="B24" s="64"/>
      <c r="D24" s="5" t="n">
        <v>20</v>
      </c>
      <c r="E24" s="0" t="n">
        <f aca="false">'Grilles et calculs individuels'!C24*0.0305*'données complémentaires'!I23</f>
        <v>53.4851561578374</v>
      </c>
      <c r="I24" s="0" t="n">
        <f aca="false">'Grilles et calculs individuels'!G24*0.0305*'données complémentaires'!$I23</f>
        <v>45.6726913686503</v>
      </c>
      <c r="J24" s="0" t="n">
        <f aca="false">'Grilles et calculs individuels'!H24*0.0305*'données complémentaires'!$I23</f>
        <v>45.6726913686503</v>
      </c>
      <c r="K24" s="0" t="n">
        <f aca="false">'Grilles et calculs individuels'!I24*0.0305*'données complémentaires'!$I23</f>
        <v>44.5910373574019</v>
      </c>
    </row>
    <row r="25" customFormat="false" ht="12.85" hidden="false" customHeight="false" outlineLevel="0" collapsed="false">
      <c r="A25" s="64"/>
      <c r="B25" s="64"/>
      <c r="D25" s="5" t="n">
        <v>21</v>
      </c>
      <c r="E25" s="0" t="n">
        <f aca="false">'Grilles et calculs individuels'!C25*0.0305*'données complémentaires'!I24</f>
        <v>52.8798225966327</v>
      </c>
      <c r="I25" s="0" t="n">
        <f aca="false">'Grilles et calculs individuels'!G25*0.0305*'données complémentaires'!$I24</f>
        <v>45.1557776134693</v>
      </c>
      <c r="J25" s="0" t="n">
        <f aca="false">'Grilles et calculs individuels'!H25*0.0305*'données complémentaires'!$I24</f>
        <v>45.1557776134693</v>
      </c>
      <c r="K25" s="0" t="n">
        <f aca="false">'Grilles et calculs individuels'!I25*0.0305*'données complémentaires'!$I24</f>
        <v>42.1849318572444</v>
      </c>
    </row>
    <row r="26" customFormat="false" ht="12.85" hidden="false" customHeight="false" outlineLevel="0" collapsed="false">
      <c r="A26" s="64"/>
      <c r="B26" s="64"/>
      <c r="D26" s="5" t="n">
        <v>22</v>
      </c>
      <c r="E26" s="0" t="n">
        <f aca="false">'Grilles et calculs individuels'!C26*0.0305*'données complémentaires'!I25</f>
        <v>51.4764259547365</v>
      </c>
      <c r="I26" s="0" t="n">
        <f aca="false">'Grilles et calculs individuels'!G26*0.0305*'données complémentaires'!$I25</f>
        <v>43.9573721810541</v>
      </c>
      <c r="J26" s="0" t="n">
        <f aca="false">'Grilles et calculs individuels'!H26*0.0305*'données complémentaires'!$I25</f>
        <v>43.9573721810541</v>
      </c>
      <c r="K26" s="0" t="n">
        <f aca="false">'Grilles et calculs individuels'!I26*0.0305*'données complémentaires'!$I25</f>
        <v>41.06537076948</v>
      </c>
    </row>
    <row r="27" customFormat="false" ht="12.85" hidden="false" customHeight="true" outlineLevel="0" collapsed="false">
      <c r="A27" s="65" t="s">
        <v>95</v>
      </c>
      <c r="B27" s="65"/>
      <c r="D27" s="5" t="n">
        <v>23</v>
      </c>
      <c r="E27" s="0" t="n">
        <f aca="false">'Grilles et calculs individuels'!C27*0.0305*'données complémentaires'!I26</f>
        <v>47.891156167844</v>
      </c>
      <c r="I27" s="0" t="n">
        <f aca="false">'Grilles et calculs individuels'!G27*0.0305*'données complémentaires'!$I26</f>
        <v>42.8203937195461</v>
      </c>
      <c r="J27" s="0" t="n">
        <f aca="false">'Grilles et calculs individuels'!H27*0.0305*'données complémentaires'!$I26</f>
        <v>42.8203937195461</v>
      </c>
      <c r="K27" s="0" t="n">
        <f aca="false">'Grilles et calculs individuels'!I27*0.0305*'données complémentaires'!$I26</f>
        <v>40.003195308071</v>
      </c>
    </row>
    <row r="28" customFormat="false" ht="12.85" hidden="false" customHeight="false" outlineLevel="0" collapsed="false">
      <c r="A28" s="65"/>
      <c r="B28" s="65"/>
      <c r="D28" s="5" t="n">
        <v>24</v>
      </c>
      <c r="E28" s="0" t="n">
        <f aca="false">'Grilles et calculs individuels'!C28*0.0305*'données complémentaires'!I27</f>
        <v>47.0213741673941</v>
      </c>
      <c r="I28" s="0" t="n">
        <f aca="false">'Grilles et calculs individuels'!G28*0.0305*'données complémentaires'!$I27</f>
        <v>41.0470190610743</v>
      </c>
      <c r="J28" s="0" t="n">
        <f aca="false">'Grilles et calculs individuels'!H28*0.0305*'données complémentaires'!$I27</f>
        <v>41.0470190610743</v>
      </c>
      <c r="K28" s="0" t="n">
        <f aca="false">'Grilles et calculs individuels'!I28*0.0305*'données complémentaires'!$I27</f>
        <v>37.7278266928829</v>
      </c>
    </row>
    <row r="29" customFormat="false" ht="12.85" hidden="false" customHeight="false" outlineLevel="0" collapsed="false">
      <c r="A29" s="65"/>
      <c r="B29" s="65"/>
      <c r="D29" s="5" t="n">
        <v>25</v>
      </c>
      <c r="E29" s="0" t="n">
        <f aca="false">'Grilles et calculs individuels'!C29*0.0305*'données complémentaires'!I28</f>
        <v>45.8832689566712</v>
      </c>
      <c r="I29" s="0" t="n">
        <f aca="false">'Grilles et calculs individuels'!G29*0.0305*'données complémentaires'!$I28</f>
        <v>40.0535171248751</v>
      </c>
      <c r="J29" s="0" t="n">
        <f aca="false">'Grilles et calculs individuels'!H29*0.0305*'données complémentaires'!$I28</f>
        <v>40.0535171248751</v>
      </c>
      <c r="K29" s="0" t="n">
        <f aca="false">'Grilles et calculs individuels'!I29*0.0305*'données complémentaires'!$I28</f>
        <v>36.8146624796134</v>
      </c>
    </row>
    <row r="30" customFormat="false" ht="12.85" hidden="false" customHeight="false" outlineLevel="0" collapsed="false">
      <c r="A30" s="65"/>
      <c r="B30" s="65"/>
      <c r="D30" s="5" t="n">
        <v>26</v>
      </c>
      <c r="E30" s="0" t="n">
        <f aca="false">'Grilles et calculs individuels'!C30*0.0305*'données complémentaires'!I29</f>
        <v>42.8372775811099</v>
      </c>
      <c r="I30" s="0" t="n">
        <f aca="false">'Grilles et calculs individuels'!G30*0.0305*'données complémentaires'!$I29</f>
        <v>39.241063377505</v>
      </c>
      <c r="J30" s="0" t="n">
        <f aca="false">'Grilles et calculs individuels'!H30*0.0305*'données complémentaires'!$I29</f>
        <v>39.241063377505</v>
      </c>
      <c r="K30" s="0" t="n">
        <f aca="false">'Grilles et calculs individuels'!I30*0.0305*'données complémentaires'!$I29</f>
        <v>35.3275563117514</v>
      </c>
    </row>
    <row r="31" customFormat="false" ht="12.85" hidden="false" customHeight="false" outlineLevel="0" collapsed="false">
      <c r="A31" s="65"/>
      <c r="B31" s="65"/>
      <c r="D31" s="5" t="n">
        <v>27</v>
      </c>
      <c r="E31" s="0" t="n">
        <f aca="false">'Grilles et calculs individuels'!C31*0.0305*'données complémentaires'!I30</f>
        <v>41.9911304850846</v>
      </c>
      <c r="I31" s="0" t="n">
        <f aca="false">'Grilles et calculs individuels'!G31*0.0305*'données complémentaires'!$I30</f>
        <v>36.8069241948401</v>
      </c>
      <c r="J31" s="0" t="n">
        <f aca="false">'Grilles et calculs individuels'!H31*0.0305*'données complémentaires'!$I30</f>
        <v>36.8069241948401</v>
      </c>
      <c r="K31" s="0" t="n">
        <f aca="false">'Grilles et calculs individuels'!I31*0.0305*'données complémentaires'!$I30</f>
        <v>34.6297456461166</v>
      </c>
    </row>
    <row r="32" customFormat="false" ht="12.85" hidden="false" customHeight="false" outlineLevel="0" collapsed="false">
      <c r="A32" s="65"/>
      <c r="B32" s="65"/>
      <c r="D32" s="5" t="n">
        <v>28</v>
      </c>
      <c r="E32" s="0" t="n">
        <f aca="false">'Grilles et calculs individuels'!C32*0.0305*'données complémentaires'!I31</f>
        <v>41.4723249663538</v>
      </c>
      <c r="I32" s="0" t="n">
        <f aca="false">'Grilles et calculs individuels'!G32*0.0305*'données complémentaires'!$I31</f>
        <v>36.352170174665</v>
      </c>
      <c r="J32" s="0" t="n">
        <f aca="false">'Grilles et calculs individuels'!H32*0.0305*'données complémentaires'!$I31</f>
        <v>36.352170174665</v>
      </c>
      <c r="K32" s="0" t="n">
        <f aca="false">'Grilles et calculs individuels'!I32*0.0305*'données complémentaires'!$I31</f>
        <v>33.4851311836727</v>
      </c>
    </row>
    <row r="33" customFormat="false" ht="12.85" hidden="false" customHeight="false" outlineLevel="0" collapsed="false">
      <c r="A33" s="65"/>
      <c r="B33" s="65"/>
      <c r="D33" s="5" t="n">
        <v>29</v>
      </c>
      <c r="E33" s="0" t="n">
        <f aca="false">'Grilles et calculs individuels'!C33*0.0305*'données complémentaires'!I32</f>
        <v>39.1249527519325</v>
      </c>
      <c r="I33" s="0" t="n">
        <f aca="false">'Grilles et calculs individuels'!G33*0.0305*'données complémentaires'!$I32</f>
        <v>35.613736265714</v>
      </c>
      <c r="J33" s="0" t="n">
        <f aca="false">'Grilles et calculs individuels'!H33*0.0305*'données complémentaires'!$I32</f>
        <v>35.613736265714</v>
      </c>
      <c r="K33" s="0" t="n">
        <f aca="false">'Grilles et calculs individuels'!I33*0.0305*'données complémentaires'!$I32</f>
        <v>32.80493640595</v>
      </c>
    </row>
    <row r="34" customFormat="false" ht="12.85" hidden="false" customHeight="false" outlineLevel="0" collapsed="false">
      <c r="A34" s="65"/>
      <c r="B34" s="65"/>
      <c r="D34" s="5" t="n">
        <v>30</v>
      </c>
      <c r="E34" s="0" t="n">
        <f aca="false">'Grilles et calculs individuels'!C34*0.0305*'données complémentaires'!I33</f>
        <v>37.5060466138022</v>
      </c>
      <c r="I34" s="0" t="n">
        <f aca="false">'Grilles et calculs individuels'!G34*0.0305*'données complémentaires'!$I33</f>
        <v>32.7938278002286</v>
      </c>
      <c r="J34" s="0" t="n">
        <f aca="false">'Grilles et calculs individuels'!H34*0.0305*'données complémentaires'!$I33</f>
        <v>32.7938278002286</v>
      </c>
      <c r="K34" s="0" t="n">
        <f aca="false">'Grilles et calculs individuels'!I34*0.0305*'données complémentaires'!$I33</f>
        <v>31.2550042287473</v>
      </c>
    </row>
    <row r="35" customFormat="false" ht="12.85" hidden="false" customHeight="false" outlineLevel="0" collapsed="false">
      <c r="A35" s="65"/>
      <c r="B35" s="65"/>
      <c r="D35" s="5" t="n">
        <v>31</v>
      </c>
      <c r="E35" s="0" t="n">
        <f aca="false">'Grilles et calculs individuels'!C35*0.0305*'données complémentaires'!I34</f>
        <v>33.089843160636</v>
      </c>
      <c r="I35" s="0" t="n">
        <f aca="false">'Grilles et calculs individuels'!G35*0.0305*'données complémentaires'!$I34</f>
        <v>30.0896968725512</v>
      </c>
      <c r="J35" s="0" t="n">
        <f aca="false">'Grilles et calculs individuels'!H35*0.0305*'données complémentaires'!$I34</f>
        <v>30.0896968725512</v>
      </c>
      <c r="K35" s="0" t="n">
        <f aca="false">'Grilles et calculs individuels'!I35*0.0305*'données complémentaires'!$I34</f>
        <v>28.6777624351238</v>
      </c>
    </row>
    <row r="36" customFormat="false" ht="12.85" hidden="false" customHeight="false" outlineLevel="0" collapsed="false">
      <c r="A36" s="65"/>
      <c r="B36" s="65"/>
      <c r="D36" s="5" t="n">
        <v>32</v>
      </c>
      <c r="E36" s="0" t="n">
        <f aca="false">'Grilles et calculs individuels'!C36*0.0305*'données complémentaires'!I35</f>
        <v>30.3322609180487</v>
      </c>
      <c r="I36" s="0" t="n">
        <f aca="false">'Grilles et calculs individuels'!G36*0.0305*'données complémentaires'!$I35</f>
        <v>27.0159691279347</v>
      </c>
      <c r="J36" s="0" t="n">
        <f aca="false">'Grilles et calculs individuels'!H36*0.0305*'données complémentaires'!$I35</f>
        <v>27.0159691279347</v>
      </c>
      <c r="K36" s="0" t="n">
        <f aca="false">'Grilles et calculs individuels'!I36*0.0305*'données complémentaires'!$I35</f>
        <v>26.1261044851386</v>
      </c>
    </row>
    <row r="37" customFormat="false" ht="12.85" hidden="false" customHeight="false" outlineLevel="0" collapsed="false">
      <c r="A37" s="65"/>
      <c r="B37" s="65"/>
      <c r="D37" s="5" t="n">
        <v>33</v>
      </c>
      <c r="E37" s="0" t="n">
        <f aca="false">'Grilles et calculs individuels'!C37*0.0305*'données complémentaires'!I36</f>
        <v>25.9441142284413</v>
      </c>
      <c r="I37" s="0" t="n">
        <f aca="false">'Grilles et calculs individuels'!G37*0.0305*'données complémentaires'!$I36</f>
        <v>24.003668196136</v>
      </c>
      <c r="J37" s="0" t="n">
        <f aca="false">'Grilles et calculs individuels'!H37*0.0305*'données complémentaires'!$I36</f>
        <v>24.003668196136</v>
      </c>
      <c r="K37" s="0" t="n">
        <f aca="false">'Grilles et calculs individuels'!I37*0.0305*'données complémentaires'!$I36</f>
        <v>23.2130241321011</v>
      </c>
    </row>
    <row r="38" customFormat="false" ht="12.85" hidden="false" customHeight="false" outlineLevel="0" collapsed="false">
      <c r="A38" s="65"/>
      <c r="B38" s="65"/>
      <c r="D38" s="5" t="n">
        <v>34</v>
      </c>
      <c r="E38" s="0" t="n">
        <f aca="false">'Grilles et calculs individuels'!C38*0.0305*'données complémentaires'!I37</f>
        <v>22.7675760308836</v>
      </c>
      <c r="I38" s="0" t="n">
        <f aca="false">'Grilles et calculs individuels'!G38*0.0305*'données complémentaires'!$I37</f>
        <v>20.6232662958237</v>
      </c>
      <c r="J38" s="0" t="n">
        <f aca="false">'Grilles et calculs individuels'!H38*0.0305*'données complémentaires'!$I37</f>
        <v>20.6232662958237</v>
      </c>
      <c r="K38" s="0" t="n">
        <f aca="false">'Grilles et calculs individuels'!I38*0.0305*'données complémentaires'!$I37</f>
        <v>20.3078104521853</v>
      </c>
    </row>
    <row r="39" customFormat="false" ht="12.85" hidden="false" customHeight="false" outlineLevel="0" collapsed="false">
      <c r="A39" s="65"/>
      <c r="B39" s="65"/>
      <c r="D39" s="5" t="n">
        <v>35</v>
      </c>
      <c r="E39" s="0" t="n">
        <f aca="false">'Grilles et calculs individuels'!C39*0.0305*'données complémentaires'!I38</f>
        <v>19.1869099388627</v>
      </c>
      <c r="I39" s="0" t="n">
        <f aca="false">'Grilles et calculs individuels'!G39*0.0305*'données complémentaires'!$I38</f>
        <v>18.0291510218399</v>
      </c>
      <c r="J39" s="0" t="n">
        <f aca="false">'Grilles et calculs individuels'!H39*0.0305*'données complémentaires'!$I38</f>
        <v>18.0291510218399</v>
      </c>
      <c r="K39" s="0" t="n">
        <f aca="false">'Grilles et calculs individuels'!I39*0.0305*'données complémentaires'!$I38</f>
        <v>17.698243685585</v>
      </c>
    </row>
    <row r="40" customFormat="false" ht="12.85" hidden="false" customHeight="false" outlineLevel="0" collapsed="false">
      <c r="D40" s="5" t="n">
        <v>36</v>
      </c>
      <c r="E40" s="0" t="n">
        <f aca="false">'Grilles et calculs individuels'!C40*0.0305*'données complémentaires'!I39</f>
        <v>17.3156634808102</v>
      </c>
      <c r="I40" s="0" t="n">
        <f aca="false">'Grilles et calculs individuels'!G40*0.0305*'données complémentaires'!$I39</f>
        <v>16.1712010081438</v>
      </c>
      <c r="J40" s="0" t="n">
        <f aca="false">'Grilles et calculs individuels'!H40*0.0305*'données complémentaires'!$I39</f>
        <v>16.1712010081438</v>
      </c>
      <c r="K40" s="0" t="n">
        <f aca="false">'Grilles et calculs individuels'!I40*0.0305*'données complémentaires'!$I39</f>
        <v>0</v>
      </c>
    </row>
    <row r="41" customFormat="false" ht="12.85" hidden="false" customHeight="false" outlineLevel="0" collapsed="false">
      <c r="D41" s="5" t="n">
        <v>37</v>
      </c>
      <c r="E41" s="0" t="n">
        <f aca="false">'Grilles et calculs individuels'!C41*0.0305*'données complémentaires'!I40</f>
        <v>15.3185721086685</v>
      </c>
      <c r="I41" s="0" t="n">
        <f aca="false">'Grilles et calculs individuels'!G41*0.0305*'données complémentaires'!$I40</f>
        <v>14.6426983751564</v>
      </c>
      <c r="J41" s="0" t="n">
        <f aca="false">'Grilles et calculs individuels'!H41*0.0305*'données complémentaires'!$I40</f>
        <v>14.6426983751564</v>
      </c>
      <c r="K41" s="0" t="n">
        <f aca="false">'Grilles et calculs individuels'!I41*0.0305*'données complémentaires'!$I40</f>
        <v>0</v>
      </c>
    </row>
    <row r="42" customFormat="false" ht="12.85" hidden="false" customHeight="false" outlineLevel="0" collapsed="false">
      <c r="D42" s="5" t="n">
        <v>38</v>
      </c>
      <c r="E42" s="0" t="n">
        <f aca="false">'Grilles et calculs individuels'!C42*0.0305*'données complémentaires'!I41</f>
        <v>13.9569903879345</v>
      </c>
      <c r="I42" s="0" t="n">
        <f aca="false">'Grilles et calculs individuels'!G42*0.0305*'données complémentaires'!$I41</f>
        <v>13.2590965409307</v>
      </c>
      <c r="J42" s="0" t="n">
        <f aca="false">'Grilles et calculs individuels'!H42*0.0305*'données complémentaires'!$I41</f>
        <v>13.2590965409307</v>
      </c>
      <c r="K42" s="0" t="n">
        <f aca="false">'Grilles et calculs individuels'!I42*0.0305*'données complémentaires'!$I41</f>
        <v>0</v>
      </c>
    </row>
    <row r="43" customFormat="false" ht="12.85" hidden="false" customHeight="false" outlineLevel="0" collapsed="false">
      <c r="A43" s="0" t="s">
        <v>96</v>
      </c>
      <c r="D43" s="5" t="n">
        <v>39</v>
      </c>
      <c r="E43" s="0" t="n">
        <f aca="false">'Grilles et calculs individuels'!C43*0.0305*'données complémentaires'!I42</f>
        <v>12.2929893228468</v>
      </c>
      <c r="I43" s="0" t="n">
        <f aca="false">'Grilles et calculs individuels'!G43*0.0305*'données complémentaires'!$I42</f>
        <v>11.9596873472693</v>
      </c>
      <c r="J43" s="0" t="n">
        <f aca="false">'Grilles et calculs individuels'!H43*0.0305*'données complémentaires'!$I42</f>
        <v>11.9596873472693</v>
      </c>
      <c r="K43" s="0" t="n">
        <f aca="false">'Grilles et calculs individuels'!I43*0.0305*'données complémentaires'!$I42</f>
        <v>0</v>
      </c>
    </row>
    <row r="44" customFormat="false" ht="13.4" hidden="false" customHeight="false" outlineLevel="0" collapsed="false">
      <c r="A44" s="0" t="s">
        <v>97</v>
      </c>
      <c r="D44" s="5" t="n">
        <v>40</v>
      </c>
      <c r="E44" s="0" t="n">
        <f aca="false">'Grilles et calculs individuels'!C44*0.0305*'données complémentaires'!I43</f>
        <v>10.8571195650382</v>
      </c>
      <c r="I44" s="0" t="n">
        <f aca="false">'Grilles et calculs individuels'!G44*0.0305*'données complémentaires'!$I43</f>
        <v>10.5300485379791</v>
      </c>
      <c r="J44" s="0" t="n">
        <f aca="false">'Grilles et calculs individuels'!H44*0.0305*'données complémentaires'!$I43</f>
        <v>10.5300485379791</v>
      </c>
      <c r="K44" s="0" t="n">
        <f aca="false">'Grilles et calculs individuels'!I44*0.0305*'données complémentaires'!$I43</f>
        <v>0</v>
      </c>
    </row>
    <row r="45" customFormat="false" ht="13.4" hidden="false" customHeight="false" outlineLevel="0" collapsed="false">
      <c r="A45" s="0" t="s">
        <v>98</v>
      </c>
      <c r="D45" s="5" t="n">
        <v>41</v>
      </c>
      <c r="E45" s="0" t="n">
        <f aca="false">'Grilles et calculs individuels'!C45*0.0305*'données complémentaires'!I44</f>
        <v>9.39107628597911</v>
      </c>
      <c r="I45" s="0" t="n">
        <f aca="false">'Grilles et calculs individuels'!G45*0.0305*'données complémentaires'!$I44</f>
        <v>9.21871231639476</v>
      </c>
      <c r="J45" s="0" t="n">
        <f aca="false">'Grilles et calculs individuels'!H45*0.0305*'données complémentaires'!$I44</f>
        <v>9.21871231639476</v>
      </c>
      <c r="K45" s="0" t="n">
        <f aca="false">'Grilles et calculs individuels'!I45*0.0305*'données complémentaires'!$I44</f>
        <v>0</v>
      </c>
    </row>
    <row r="46" customFormat="false" ht="12.85" hidden="false" customHeight="false" outlineLevel="0" collapsed="false">
      <c r="D46" s="5" t="n">
        <v>42</v>
      </c>
      <c r="E46" s="0" t="n">
        <f aca="false">'Grilles et calculs individuels'!C46*0.0305*'données complémentaires'!I45</f>
        <v>0</v>
      </c>
      <c r="I46" s="0" t="n">
        <f aca="false">'Grilles et calculs individuels'!G46*0.0305*'données complémentaires'!$I45</f>
        <v>0</v>
      </c>
      <c r="J46" s="0" t="n">
        <f aca="false">'Grilles et calculs individuels'!H46*0.0305*'données complémentaires'!$I45</f>
        <v>0</v>
      </c>
      <c r="K46" s="0" t="n">
        <f aca="false">'Grilles et calculs individuels'!I46*0.0305*'données complémentaires'!$I45</f>
        <v>0</v>
      </c>
    </row>
    <row r="47" customFormat="false" ht="12.85" hidden="false" customHeight="false" outlineLevel="0" collapsed="false">
      <c r="D47" s="0" t="s">
        <v>99</v>
      </c>
      <c r="E47" s="0" t="n">
        <f aca="false">SUM(E4:E46)</f>
        <v>2049.42712643859</v>
      </c>
      <c r="I47" s="0" t="n">
        <f aca="false">SUM(I4:I46)</f>
        <v>1709.65457906131</v>
      </c>
      <c r="J47" s="0" t="n">
        <f aca="false">SUM(J4:J46)</f>
        <v>1709.65457906131</v>
      </c>
      <c r="K47" s="0" t="n">
        <f aca="false">SUM(K4:K46)</f>
        <v>1581.32504896316</v>
      </c>
    </row>
  </sheetData>
  <sheetProtection sheet="true" password="9cd6" objects="true" scenarios="true"/>
  <mergeCells count="3">
    <mergeCell ref="A4:B17"/>
    <mergeCell ref="A18:B26"/>
    <mergeCell ref="A27:B39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J2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6" activeCellId="0" sqref="E16"/>
    </sheetView>
  </sheetViews>
  <sheetFormatPr defaultRowHeight="12.85"/>
  <cols>
    <col collapsed="false" hidden="false" max="2" min="1" style="0" width="11.5204081632653"/>
    <col collapsed="false" hidden="false" max="3" min="3" style="0" width="44.8826530612245"/>
    <col collapsed="false" hidden="false" max="1025" min="4" style="0" width="11.5204081632653"/>
  </cols>
  <sheetData>
    <row r="2" customFormat="false" ht="13.4" hidden="false" customHeight="false" outlineLevel="0" collapsed="false">
      <c r="C2" s="0" t="s">
        <v>100</v>
      </c>
    </row>
    <row r="3" customFormat="false" ht="12.85" hidden="false" customHeight="false" outlineLevel="0" collapsed="false">
      <c r="C3" s="2" t="s">
        <v>101</v>
      </c>
      <c r="D3" s="2" t="n">
        <v>0</v>
      </c>
      <c r="E3" s="2" t="n">
        <v>1</v>
      </c>
      <c r="F3" s="2" t="n">
        <v>2</v>
      </c>
      <c r="G3" s="2" t="n">
        <v>3</v>
      </c>
      <c r="H3" s="2" t="n">
        <v>4</v>
      </c>
      <c r="I3" s="2" t="n">
        <v>5</v>
      </c>
      <c r="J3" s="2" t="n">
        <v>6</v>
      </c>
    </row>
    <row r="4" customFormat="false" ht="13.4" hidden="false" customHeight="false" outlineLevel="0" collapsed="false">
      <c r="C4" s="66" t="s">
        <v>3</v>
      </c>
      <c r="D4" s="67" t="n">
        <f aca="false">12*D$3*0.0941*'Grilles et calculs individuels'!$C4+(0.1+0.05*MAX(D$3-3,0))*'Grilles et calculs individuels'!$C$50*12*'données complémentaires'!$M$7*IF(D3&gt;=3,1,0)-(24*D$3*0.0941*'Grilles et calculs individuels'!$C4+0.1*'Grilles et calculs individuels'!$C$50*12*'données complémentaires'!$M$7*IF(D3&gt;=3,1,0))</f>
        <v>0</v>
      </c>
      <c r="E4" s="67" t="n">
        <f aca="false">12*E$3*0.0941*'Grilles et calculs individuels'!$C4+(0.1+0.05*MAX(E$3-3,0))*'Grilles et calculs individuels'!$C$50*12*'données complémentaires'!$M$7*IF(E3&gt;=3,1,0)-(24*E$3*0.0941*'Grilles et calculs individuels'!$C4+0.1*'Grilles et calculs individuels'!$C$50*12*'données complémentaires'!$M$7*IF(E3&gt;=3,1,0))</f>
        <v>-2692.69032</v>
      </c>
      <c r="F4" s="67" t="n">
        <f aca="false">12*F$3*0.0941*'Grilles et calculs individuels'!$C4+(0.1+0.05*MAX(F$3-3,0))*'Grilles et calculs individuels'!$C$50*12*'données complémentaires'!$M$7*IF(F3&gt;=3,1,0)-(24*F$3*0.0941*'Grilles et calculs individuels'!$C4+0.1*'Grilles et calculs individuels'!$C$50*12*'données complémentaires'!$M$7*IF(F3&gt;=3,1,0))</f>
        <v>-5385.38064</v>
      </c>
      <c r="G4" s="67" t="n">
        <f aca="false">12*G$3*0.0941*'Grilles et calculs individuels'!$C4+(0.1+0.05*MAX(G$3-3,0))*'Grilles et calculs individuels'!$C$50*12*'données complémentaires'!$M$7*IF(G3&gt;=3,1,0)-(24*G$3*0.0941*'Grilles et calculs individuels'!$C4+0.1*'Grilles et calculs individuels'!$C$50*12*'données complémentaires'!$M$7*IF(G3&gt;=3,1,0))</f>
        <v>-8078.07096</v>
      </c>
      <c r="H4" s="67" t="n">
        <f aca="false">12*H$3*0.0941*'Grilles et calculs individuels'!$C4+(0.1+0.05*MAX(H$3-3,0))*'Grilles et calculs individuels'!$C$50*12*'données complémentaires'!$M$7*IF(H3&gt;=3,1,0)-(24*H$3*0.0941*'Grilles et calculs individuels'!$C4+0.1*'Grilles et calculs individuels'!$C$50*12*'données complémentaires'!$M$7*IF(H3&gt;=3,1,0))</f>
        <v>16553.5953748913</v>
      </c>
      <c r="I4" s="67" t="n">
        <f aca="false">12*I$3*0.0941*'Grilles et calculs individuels'!$C4+(0.1+0.05*MAX(I$3-3,0))*'Grilles et calculs individuels'!$C$50*12*'données complémentaires'!$M$7*IF(I3&gt;=3,1,0)-(24*I$3*0.0941*'Grilles et calculs individuels'!$C4+0.1*'Grilles et calculs individuels'!$C$50*12*'données complémentaires'!$M$7*IF(I3&gt;=3,1,0))</f>
        <v>41185.2617097826</v>
      </c>
      <c r="J4" s="67" t="n">
        <f aca="false">12*J$3*0.0941*'Grilles et calculs individuels'!$C4+(0.1+0.05*MAX(J$3-3,0))*'Grilles et calculs individuels'!$C$50*12*'données complémentaires'!$M$7*IF(J3&gt;=3,1,0)-(24*J$3*0.0941*'Grilles et calculs individuels'!$C4+0.1*'Grilles et calculs individuels'!$C$50*12*'données complémentaires'!$M$7*IF(J3&gt;=3,1,0))</f>
        <v>65816.9280446739</v>
      </c>
    </row>
    <row r="5" customFormat="false" ht="12.85" hidden="false" customHeight="false" outlineLevel="0" collapsed="false">
      <c r="C5" s="3" t="s">
        <v>4</v>
      </c>
      <c r="D5" s="55" t="n">
        <f aca="false">12*D$3*0.0941*'Grilles et calculs individuels'!$D$5+(0.1+0.05*MAX(D$3-3,0))*'Grilles et calculs individuels'!$D$50*12*'données complémentaires'!$M$7*IF(D4&gt;=3,1,0)-(24*D$3*0.0941*'Grilles et calculs individuels'!$D$5+0.1*'Grilles et calculs individuels'!$D$50*12*'données complémentaires'!$M$7*IF(D4&gt;=3,1,0))</f>
        <v>0</v>
      </c>
      <c r="E5" s="55" t="n">
        <f aca="false">12*E$3*0.0941*'Grilles et calculs individuels'!$D5+(0.1+0.05*MAX(E$3-3,0))*'Grilles et calculs individuels'!$D$50*12*'données complémentaires'!$M$7*IF(E4&gt;=3,1,0)-(24*E$3*0.0941*'Grilles et calculs individuels'!$D5+0.1*'Grilles et calculs individuels'!$D$50*12*'données complémentaires'!$M$7*IF(E4&gt;=3,1,0))</f>
        <v>-6086.004072</v>
      </c>
      <c r="F5" s="55" t="n">
        <f aca="false">12*F$3*0.0941*'Grilles et calculs individuels'!$D5+(0.1+0.05*MAX(F$3-3,0))*'Grilles et calculs individuels'!$D$50*12*'données complémentaires'!$M$7*IF(F4&gt;=3,1,0)-(24*F$3*0.0941*'Grilles et calculs individuels'!$D5+0.1*'Grilles et calculs individuels'!$D$50*12*'données complémentaires'!$M$7*IF(F4&gt;=3,1,0))</f>
        <v>-12172.008144</v>
      </c>
      <c r="G5" s="55" t="n">
        <f aca="false">12*G$3*0.0941*'Grilles et calculs individuels'!$D5+(0.1+0.05*MAX(G$3-3,0))*'Grilles et calculs individuels'!$D$50*12*'données complémentaires'!$M$7*IF(G4&gt;=3,1,0)-(24*G$3*0.0941*'Grilles et calculs individuels'!$D5+0.1*'Grilles et calculs individuels'!$D$50*12*'données complémentaires'!$M$7*IF(G4&gt;=3,1,0))</f>
        <v>-18258.012216</v>
      </c>
      <c r="H5" s="55" t="n">
        <f aca="false">12*H$3*0.0941*'Grilles et calculs individuels'!$D5+(0.1+0.05*MAX(H$3-3,0))*'Grilles et calculs individuels'!$D$50*12*'données complémentaires'!$M$7*IF(H4&gt;=3,1,0)-(24*H$3*0.0941*'Grilles et calculs individuels'!$D5+0.1*'Grilles et calculs individuels'!$D$50*12*'données complémentaires'!$M$7*IF(H4&gt;=3,1,0))</f>
        <v>40511.2412267986</v>
      </c>
      <c r="I5" s="55" t="n">
        <f aca="false">12*I$3*0.0941*'Grilles et calculs individuels'!$D5+(0.1+0.05*MAX(I$3-3,0))*'Grilles et calculs individuels'!$D$50*12*'données complémentaires'!$M$7*IF(I4&gt;=3,1,0)-(24*I$3*0.0941*'Grilles et calculs individuels'!$D5+0.1*'Grilles et calculs individuels'!$D$50*12*'données complémentaires'!$M$7*IF(I4&gt;=3,1,0))</f>
        <v>99280.4946695971</v>
      </c>
      <c r="J5" s="55" t="n">
        <f aca="false">12*J$3*0.0941*'Grilles et calculs individuels'!$D5+(0.1+0.05*MAX(J$3-3,0))*'Grilles et calculs individuels'!$D$50*12*'données complémentaires'!$M$7*IF(J4&gt;=3,1,0)-(24*J$3*0.0941*'Grilles et calculs individuels'!$D5+0.1*'Grilles et calculs individuels'!$D$50*12*'données complémentaires'!$M$7*IF(J4&gt;=3,1,0))</f>
        <v>158049.748112396</v>
      </c>
    </row>
    <row r="6" customFormat="false" ht="12.85" hidden="false" customHeight="false" outlineLevel="0" collapsed="false">
      <c r="C6" s="66" t="s">
        <v>5</v>
      </c>
      <c r="D6" s="67" t="n">
        <f aca="false">12*D$3*0.0941*'Grilles et calculs individuels'!$E$5+(0.1+0.05*MAX(D$3-3,0))*'Grilles et calculs individuels'!$E$50*12*'données complémentaires'!$M$7*IF(D5&gt;=3,1,0)-(24*D$3*0.0941*'Grilles et calculs individuels'!$E$5+0.1*'Grilles et calculs individuels'!$E$50*12*'données complémentaires'!$M$7*IF(D5&gt;=3,1,0))</f>
        <v>0</v>
      </c>
      <c r="E6" s="67" t="n">
        <f aca="false">12*E$3*0.0941*'Grilles et calculs individuels'!$E5+(0.1+0.05*MAX(E$3-3,0))*'Grilles et calculs individuels'!$E$50*12*'données complémentaires'!$M$7*IF(E5&gt;=3,1,0)-(24*E$3*0.0941*'Grilles et calculs individuels'!$E5+0.1*'Grilles et calculs individuels'!$E$50*12*'données complémentaires'!$M$7*IF(E5&gt;=3,1,0))</f>
        <v>-4292.619924</v>
      </c>
      <c r="F6" s="67" t="n">
        <f aca="false">12*F$3*0.0941*'Grilles et calculs individuels'!$E5+(0.1+0.05*MAX(F$3-3,0))*'Grilles et calculs individuels'!$E$50*12*'données complémentaires'!$M$7*IF(F5&gt;=3,1,0)-(24*F$3*0.0941*'Grilles et calculs individuels'!$E5+0.1*'Grilles et calculs individuels'!$E$50*12*'données complémentaires'!$M$7*IF(F5&gt;=3,1,0))</f>
        <v>-8585.239848</v>
      </c>
      <c r="G6" s="67" t="n">
        <f aca="false">12*G$3*0.0941*'Grilles et calculs individuels'!$E5+(0.1+0.05*MAX(G$3-3,0))*'Grilles et calculs individuels'!$E$50*12*'données complémentaires'!$M$7*IF(G5&gt;=3,1,0)-(24*G$3*0.0941*'Grilles et calculs individuels'!$E5+0.1*'Grilles et calculs individuels'!$E$50*12*'données complémentaires'!$M$7*IF(G5&gt;=3,1,0))</f>
        <v>-12877.859772</v>
      </c>
      <c r="H6" s="67" t="n">
        <f aca="false">12*H$3*0.0941*'Grilles et calculs individuels'!$E5+(0.1+0.05*MAX(H$3-3,0))*'Grilles et calculs individuels'!$E$50*12*'données complémentaires'!$M$7*IF(H5&gt;=3,1,0)-(24*H$3*0.0941*'Grilles et calculs individuels'!$E5+0.1*'Grilles et calculs individuels'!$E$50*12*'données complémentaires'!$M$7*IF(H5&gt;=3,1,0))</f>
        <v>27339.035106887</v>
      </c>
      <c r="I6" s="67" t="n">
        <f aca="false">12*I$3*0.0941*'Grilles et calculs individuels'!$E5+(0.1+0.05*MAX(I$3-3,0))*'Grilles et calculs individuels'!$E$50*12*'données complémentaires'!$M$7*IF(I5&gt;=3,1,0)-(24*I$3*0.0941*'Grilles et calculs individuels'!$E5+0.1*'Grilles et calculs individuels'!$E$50*12*'données complémentaires'!$M$7*IF(I5&gt;=3,1,0))</f>
        <v>67555.9299857739</v>
      </c>
      <c r="J6" s="67" t="n">
        <f aca="false">12*J$3*0.0941*'Grilles et calculs individuels'!$E5+(0.1+0.05*MAX(J$3-3,0))*'Grilles et calculs individuels'!$E$50*12*'données complémentaires'!$M$7*IF(J5&gt;=3,1,0)-(24*J$3*0.0941*'Grilles et calculs individuels'!$E5+0.1*'Grilles et calculs individuels'!$E$50*12*'données complémentaires'!$M$7*IF(J5&gt;=3,1,0))</f>
        <v>107772.824864661</v>
      </c>
    </row>
    <row r="7" customFormat="false" ht="12.85" hidden="false" customHeight="false" outlineLevel="0" collapsed="false">
      <c r="C7" s="2" t="s">
        <v>6</v>
      </c>
      <c r="D7" s="55" t="n">
        <f aca="false">12*D$3*0.0941*'Grilles et calculs individuels'!$F$5+(0.1+0.05*MAX(D$3-3,0))*'Grilles et calculs individuels'!$F$50*12*'données complémentaires'!$M$7*IF(D6&gt;=3,1,0)-(24*D$3*0.0941*'Grilles et calculs individuels'!$F$5+0.1*'Grilles et calculs individuels'!$F$50*12*'données complémentaires'!$M$7*IF(D6&gt;=3,1,0))</f>
        <v>0</v>
      </c>
      <c r="E7" s="55" t="n">
        <f aca="false">12*E$3*0.0941*'Grilles et calculs individuels'!$F$5+(0.1+0.05*MAX(E$3-3,0))*'Grilles et calculs individuels'!$F$50*12*'données complémentaires'!$M$7*IF(E6&gt;=3,1,0)-(24*E$3*0.0941*'Grilles et calculs individuels'!$F$5+0.1*'Grilles et calculs individuels'!$F$50*12*'données complémentaires'!$M$7*IF(E6&gt;=3,1,0))</f>
        <v>-3440.367516</v>
      </c>
      <c r="F7" s="55" t="n">
        <f aca="false">12*F$3*0.0941*'Grilles et calculs individuels'!$F$5+(0.1+0.05*MAX(F$3-3,0))*'Grilles et calculs individuels'!$F$50*12*'données complémentaires'!$M$7*IF(F6&gt;=3,1,0)-(24*F$3*0.0941*'Grilles et calculs individuels'!$F$5+0.1*'Grilles et calculs individuels'!$F$50*12*'données complémentaires'!$M$7*IF(F6&gt;=3,1,0))</f>
        <v>-6880.735032</v>
      </c>
      <c r="G7" s="55" t="n">
        <f aca="false">12*G$3*0.0941*'Grilles et calculs individuels'!$F$5+(0.1+0.05*MAX(G$3-3,0))*'Grilles et calculs individuels'!$F$50*12*'données complémentaires'!$M$7*IF(G6&gt;=3,1,0)-(24*G$3*0.0941*'Grilles et calculs individuels'!$F$5+0.1*'Grilles et calculs individuels'!$F$50*12*'données complémentaires'!$M$7*IF(G6&gt;=3,1,0))</f>
        <v>-10321.102548</v>
      </c>
      <c r="H7" s="55" t="n">
        <f aca="false">12*H$3*0.0941*'Grilles et calculs individuels'!$F$5+(0.1+0.05*MAX(H$3-3,0))*'Grilles et calculs individuels'!$F$50*12*'données complémentaires'!$M$7*IF(H6&gt;=3,1,0)-(24*H$3*0.0941*'Grilles et calculs individuels'!$F$5+0.1*'Grilles et calculs individuels'!$F$50*12*'données complémentaires'!$M$7*IF(H6&gt;=3,1,0))</f>
        <v>20947.045363598</v>
      </c>
      <c r="I7" s="55" t="n">
        <f aca="false">12*I$3*0.0941*'Grilles et calculs individuels'!$F$5+(0.1+0.05*MAX(I$3-3,0))*'Grilles et calculs individuels'!$F$50*12*'données complémentaires'!$M$7*IF(I6&gt;=3,1,0)-(24*I$3*0.0941*'Grilles et calculs individuels'!$F$5+0.1*'Grilles et calculs individuels'!$F$50*12*'données complémentaires'!$M$7*IF(I6&gt;=3,1,0))</f>
        <v>52215.1932751961</v>
      </c>
      <c r="J7" s="55" t="n">
        <f aca="false">12*J$3*0.0941*'Grilles et calculs individuels'!$F$5+(0.1+0.05*MAX(J$3-3,0))*'Grilles et calculs individuels'!$F$50*12*'données complémentaires'!$M$7*IF(J6&gt;=3,1,0)-(24*J$3*0.0941*'Grilles et calculs individuels'!$F$5+0.1*'Grilles et calculs individuels'!$F$50*12*'données complémentaires'!$M$7*IF(J6&gt;=3,1,0))</f>
        <v>83483.3411867941</v>
      </c>
    </row>
    <row r="8" customFormat="false" ht="12.85" hidden="false" customHeight="false" outlineLevel="0" collapsed="false">
      <c r="C8" s="66" t="s">
        <v>7</v>
      </c>
      <c r="D8" s="67" t="n">
        <f aca="false">12*D$3*0.0941*'Grilles et calculs individuels'!$G$5+(0.1+0.05*MAX(D$3-3,0))*'Grilles et calculs individuels'!$G$50*12*'données complémentaires'!$M$7*IF(D7&gt;=3,1,0)-(24*D$3*0.0941*'Grilles et calculs individuels'!$G$5+0.1*'Grilles et calculs individuels'!$G$50*12*'données complémentaires'!$M$7*IF(D7&gt;=3,1,0))</f>
        <v>0</v>
      </c>
      <c r="E8" s="67" t="n">
        <f aca="false">12*E$3*0.0941*'Grilles et calculs individuels'!$G$5+(0.1+0.05*MAX(E$3-3,0))*'Grilles et calculs individuels'!$G$50*12*'données complémentaires'!$M$7*IF(E7&gt;=3,1,0)-(24*E$3*0.0941*'Grilles et calculs individuels'!$G$5+0.1*'Grilles et calculs individuels'!$G$50*12*'données complémentaires'!$M$7*IF(E7&gt;=3,1,0))</f>
        <v>-2101.870296</v>
      </c>
      <c r="F8" s="67" t="n">
        <f aca="false">12*F$3*0.0941*'Grilles et calculs individuels'!$G$5+(0.1+0.05*MAX(F$3-3,0))*'Grilles et calculs individuels'!$G$50*12*'données complémentaires'!$M$7*IF(F7&gt;=3,1,0)-(24*F$3*0.0941*'Grilles et calculs individuels'!$G$5+0.1*'Grilles et calculs individuels'!$G$50*12*'données complémentaires'!$M$7*IF(F7&gt;=3,1,0))</f>
        <v>-4203.740592</v>
      </c>
      <c r="G8" s="67" t="n">
        <f aca="false">12*G$3*0.0941*'Grilles et calculs individuels'!$G$5+(0.1+0.05*MAX(G$3-3,0))*'Grilles et calculs individuels'!$G$50*12*'données complémentaires'!$M$7*IF(G7&gt;=3,1,0)-(24*G$3*0.0941*'Grilles et calculs individuels'!$G$5+0.1*'Grilles et calculs individuels'!$G$50*12*'données complémentaires'!$M$7*IF(G7&gt;=3,1,0))</f>
        <v>-6305.610888</v>
      </c>
      <c r="H8" s="67" t="n">
        <f aca="false">12*H$3*0.0941*'Grilles et calculs individuels'!$G$5+(0.1+0.05*MAX(H$3-3,0))*'Grilles et calculs individuels'!$G$50*12*'données complémentaires'!$M$7*IF(H7&gt;=3,1,0)-(24*H$3*0.0941*'Grilles et calculs individuels'!$G$5+0.1*'Grilles et calculs individuels'!$G$50*12*'données complémentaires'!$M$7*IF(H7&gt;=3,1,0))</f>
        <v>16729.4701878071</v>
      </c>
      <c r="I8" s="67" t="n">
        <f aca="false">12*I$3*0.0941*'Grilles et calculs individuels'!$G$5+(0.1+0.05*MAX(I$3-3,0))*'Grilles et calculs individuels'!$G$50*12*'données complémentaires'!$M$7*IF(I7&gt;=3,1,0)-(24*I$3*0.0941*'Grilles et calculs individuels'!$G$5+0.1*'Grilles et calculs individuels'!$G$50*12*'données complémentaires'!$M$7*IF(I7&gt;=3,1,0))</f>
        <v>39764.5512636142</v>
      </c>
      <c r="J8" s="67" t="n">
        <f aca="false">12*J$3*0.0941*'Grilles et calculs individuels'!$G$5+(0.1+0.05*MAX(J$3-3,0))*'Grilles et calculs individuels'!$G$50*12*'données complémentaires'!$M$7*IF(J7&gt;=3,1,0)-(24*J$3*0.0941*'Grilles et calculs individuels'!$G$5+0.1*'Grilles et calculs individuels'!$G$50*12*'données complémentaires'!$M$7*IF(J7&gt;=3,1,0))</f>
        <v>62799.6323394213</v>
      </c>
    </row>
    <row r="9" customFormat="false" ht="13.4" hidden="false" customHeight="false" outlineLevel="0" collapsed="false">
      <c r="C9" s="2" t="s">
        <v>8</v>
      </c>
      <c r="D9" s="55" t="n">
        <f aca="false">12*D$3*0.0941*'Grilles et calculs individuels'!$H$5+(0.1+0.05*MAX(D$3-3,0))*'Grilles et calculs individuels'!$H$50*12*'données complémentaires'!$M$7*IF(D8&gt;=3,1,0)-(24*D$3*0.0941*'Grilles et calculs individuels'!$H$5+0.1*'Grilles et calculs individuels'!$H$50*12*'données complémentaires'!$M$7*IF(D8&gt;=3,1,0))</f>
        <v>0</v>
      </c>
      <c r="E9" s="55" t="n">
        <f aca="false">12*E$3*0.0941*'Grilles et calculs individuels'!$H$5+(0.1+0.05*MAX(E$3-3,0))*'Grilles et calculs individuels'!$H$50*12*'données complémentaires'!$M$7*IF(E8&gt;=3,1,0)-(24*E$3*0.0941*'Grilles et calculs individuels'!$H$5+0.1*'Grilles et calculs individuels'!$H$50*12*'données complémentaires'!$M$7*IF(E8&gt;=3,1,0))</f>
        <v>-2101.870296</v>
      </c>
      <c r="F9" s="55" t="n">
        <f aca="false">12*F$3*0.0941*'Grilles et calculs individuels'!$H$5+(0.1+0.05*MAX(F$3-3,0))*'Grilles et calculs individuels'!$H$50*12*'données complémentaires'!$M$7*IF(F8&gt;=3,1,0)-(24*F$3*0.0941*'Grilles et calculs individuels'!$H$5+0.1*'Grilles et calculs individuels'!$H$50*12*'données complémentaires'!$M$7*IF(F8&gt;=3,1,0))</f>
        <v>-4203.740592</v>
      </c>
      <c r="G9" s="55" t="n">
        <f aca="false">12*G$3*0.0941*'Grilles et calculs individuels'!$H$5+(0.1+0.05*MAX(G$3-3,0))*'Grilles et calculs individuels'!$H$50*12*'données complémentaires'!$M$7*IF(G8&gt;=3,1,0)-(24*G$3*0.0941*'Grilles et calculs individuels'!$H$5+0.1*'Grilles et calculs individuels'!$H$50*12*'données complémentaires'!$M$7*IF(G8&gt;=3,1,0))</f>
        <v>-6305.610888</v>
      </c>
      <c r="H9" s="55" t="n">
        <f aca="false">12*H$3*0.0941*'Grilles et calculs individuels'!$H$5+(0.1+0.05*MAX(H$3-3,0))*'Grilles et calculs individuels'!$H$50*12*'données complémentaires'!$M$7*IF(H8&gt;=3,1,0)-(24*H$3*0.0941*'Grilles et calculs individuels'!$H$5+0.1*'Grilles et calculs individuels'!$H$50*12*'données complémentaires'!$M$7*IF(H8&gt;=3,1,0))</f>
        <v>13696.5019544565</v>
      </c>
      <c r="I9" s="55" t="n">
        <f aca="false">12*I$3*0.0941*'Grilles et calculs individuels'!$H$5+(0.1+0.05*MAX(I$3-3,0))*'Grilles et calculs individuels'!$H$50*12*'données complémentaires'!$M$7*IF(I8&gt;=3,1,0)-(24*I$3*0.0941*'Grilles et calculs individuels'!$H$5+0.1*'Grilles et calculs individuels'!$H$50*12*'données complémentaires'!$M$7*IF(I8&gt;=3,1,0))</f>
        <v>33698.614796913</v>
      </c>
      <c r="J9" s="55" t="n">
        <f aca="false">12*J$3*0.0941*'Grilles et calculs individuels'!$H$5+(0.1+0.05*MAX(J$3-3,0))*'Grilles et calculs individuels'!$H$50*12*'données complémentaires'!$M$7*IF(J8&gt;=3,1,0)-(24*J$3*0.0941*'Grilles et calculs individuels'!$H$5+0.1*'Grilles et calculs individuels'!$H$50*12*'données complémentaires'!$M$7*IF(J8&gt;=3,1,0))</f>
        <v>53700.7276393695</v>
      </c>
    </row>
    <row r="10" customFormat="false" ht="12.85" hidden="false" customHeight="false" outlineLevel="0" collapsed="false">
      <c r="C10" s="66" t="s">
        <v>9</v>
      </c>
      <c r="D10" s="67" t="n">
        <f aca="false">12*D$3*0.0941*'Grilles et calculs individuels'!$I$5+(0.1+0.05*MAX(D$3-3,0))*'Grilles et calculs individuels'!$I$50*12*'données complémentaires'!$M$7*IF(D9&gt;=3,1,0)-(24*D$3*0.0941*'Grilles et calculs individuels'!$I$5+0.1*'Grilles et calculs individuels'!$I$50*12*'données complémentaires'!$M$7*IF(D9&gt;=3,1,0))</f>
        <v>0</v>
      </c>
      <c r="E10" s="67" t="n">
        <f aca="false">12*E$3*0.0941*'Grilles et calculs individuels'!$I$5+(0.1+0.05*MAX(E$3-3,0))*'Grilles et calculs individuels'!$I$50*12*'données complémentaires'!$M$7*IF(E9&gt;=3,1,0)-(24*E$3*0.0941*'Grilles et calculs individuels'!$I$5+0.1*'Grilles et calculs individuels'!$I$50*12*'données complémentaires'!$M$7*IF(E9&gt;=3,1,0))</f>
        <v>-2101.870296</v>
      </c>
      <c r="F10" s="67" t="n">
        <f aca="false">12*F$3*0.0941*'Grilles et calculs individuels'!$I$5+(0.1+0.05*MAX(F$3-3,0))*'Grilles et calculs individuels'!$I$50*12*'données complémentaires'!$M$7*IF(F9&gt;=3,1,0)-(24*F$3*0.0941*'Grilles et calculs individuels'!$I$5+0.1*'Grilles et calculs individuels'!$I$50*12*'données complémentaires'!$M$7*IF(F9&gt;=3,1,0))</f>
        <v>-4203.740592</v>
      </c>
      <c r="G10" s="67" t="n">
        <f aca="false">12*G$3*0.0941*'Grilles et calculs individuels'!$I$5+(0.1+0.05*MAX(G$3-3,0))*'Grilles et calculs individuels'!$I$50*12*'données complémentaires'!$M$7*IF(G9&gt;=3,1,0)-(24*G$3*0.0941*'Grilles et calculs individuels'!$I$5+0.1*'Grilles et calculs individuels'!$I$50*12*'données complémentaires'!$M$7*IF(G9&gt;=3,1,0))</f>
        <v>-6305.610888</v>
      </c>
      <c r="H10" s="67" t="n">
        <f aca="false">12*H$3*0.0941*'Grilles et calculs individuels'!$I$5+(0.1+0.05*MAX(H$3-3,0))*'Grilles et calculs individuels'!$I$50*12*'données complémentaires'!$M$7*IF(H9&gt;=3,1,0)-(24*H$3*0.0941*'Grilles et calculs individuels'!$I$5+0.1*'Grilles et calculs individuels'!$I$50*12*'données complémentaires'!$M$7*IF(H9&gt;=3,1,0))</f>
        <v>8891.28822870507</v>
      </c>
      <c r="I10" s="67" t="n">
        <f aca="false">12*I$3*0.0941*'Grilles et calculs individuels'!$I$5+(0.1+0.05*MAX(I$3-3,0))*'Grilles et calculs individuels'!$I$50*12*'données complémentaires'!$M$7*IF(I9&gt;=3,1,0)-(24*I$3*0.0941*'Grilles et calculs individuels'!$I$5+0.1*'Grilles et calculs individuels'!$I$50*12*'données complémentaires'!$M$7*IF(I9&gt;=3,1,0))</f>
        <v>24088.1873454101</v>
      </c>
      <c r="J10" s="67" t="n">
        <f aca="false">12*J$3*0.0941*'Grilles et calculs individuels'!$I$5+(0.1+0.05*MAX(J$3-3,0))*'Grilles et calculs individuels'!$I$50*12*'données complémentaires'!$M$7*IF(J9&gt;=3,1,0)-(24*J$3*0.0941*'Grilles et calculs individuels'!$I$5+0.1*'Grilles et calculs individuels'!$I$50*12*'données complémentaires'!$M$7*IF(J9&gt;=3,1,0))</f>
        <v>39285.0864621152</v>
      </c>
    </row>
    <row r="11" customFormat="false" ht="12.85" hidden="false" customHeight="false" outlineLevel="0" collapsed="false">
      <c r="C11" s="2" t="s">
        <v>10</v>
      </c>
      <c r="D11" s="55" t="n">
        <f aca="false">12*D$3*0.0941*'Grilles et calculs individuels'!$J$5+(0.1+0.05*MAX(D$3-3,0))*'Grilles et calculs individuels'!$J$50*12*'données complémentaires'!$M$7*IF(D10&gt;=3,1,0)-(24*D$3*0.0941*'Grilles et calculs individuels'!$J$5+0.1*'Grilles et calculs individuels'!$J$50*12*'données complémentaires'!$M$7*IF(D10&gt;=3,1,0))</f>
        <v>0</v>
      </c>
      <c r="E11" s="55" t="n">
        <f aca="false">12*E$3*0.0941*'Grilles et calculs individuels'!$J$5+(0.1+0.05*MAX(E$3-3,0))*'Grilles et calculs individuels'!$J$50*12*'données complémentaires'!$M$7*IF(E10&gt;=3,1,0)-(24*E$3*0.0941*'Grilles et calculs individuels'!$J$5+0.1*'Grilles et calculs individuels'!$J$50*12*'données complémentaires'!$M$7*IF(E10&gt;=3,1,0))</f>
        <v>-3440.367516</v>
      </c>
      <c r="F11" s="55" t="n">
        <f aca="false">12*F$3*0.0941*'Grilles et calculs individuels'!$J$5+(0.1+0.05*MAX(F$3-3,0))*'Grilles et calculs individuels'!$J$50*12*'données complémentaires'!$M$7*IF(F10&gt;=3,1,0)-(24*F$3*0.0941*'Grilles et calculs individuels'!$J$5+0.1*'Grilles et calculs individuels'!$J$50*12*'données complémentaires'!$M$7*IF(F10&gt;=3,1,0))</f>
        <v>-6880.735032</v>
      </c>
      <c r="G11" s="55" t="n">
        <f aca="false">12*G$3*0.0941*'Grilles et calculs individuels'!$J$5+(0.1+0.05*MAX(G$3-3,0))*'Grilles et calculs individuels'!$J$50*12*'données complémentaires'!$M$7*IF(G10&gt;=3,1,0)-(24*G$3*0.0941*'Grilles et calculs individuels'!$J$5+0.1*'Grilles et calculs individuels'!$J$50*12*'données complémentaires'!$M$7*IF(G10&gt;=3,1,0))</f>
        <v>-10321.102548</v>
      </c>
      <c r="H11" s="55" t="n">
        <f aca="false">12*H$3*0.0941*'Grilles et calculs individuels'!$J$5+(0.1+0.05*MAX(H$3-3,0))*'Grilles et calculs individuels'!$J$50*12*'données complémentaires'!$M$7*IF(H10&gt;=3,1,0)-(24*H$3*0.0941*'Grilles et calculs individuels'!$J$5+0.1*'Grilles et calculs individuels'!$J$50*12*'données complémentaires'!$M$7*IF(H10&gt;=3,1,0))</f>
        <v>23230.50032594</v>
      </c>
      <c r="I11" s="55" t="n">
        <f aca="false">12*I$3*0.0941*'Grilles et calculs individuels'!$J$5+(0.1+0.05*MAX(I$3-3,0))*'Grilles et calculs individuels'!$J$50*12*'données complémentaires'!$M$7*IF(I10&gt;=3,1,0)-(24*I$3*0.0941*'Grilles et calculs individuels'!$J$5+0.1*'Grilles et calculs individuels'!$J$50*12*'données complémentaires'!$M$7*IF(I10&gt;=3,1,0))</f>
        <v>56782.10319988</v>
      </c>
      <c r="J11" s="55" t="n">
        <f aca="false">12*J$3*0.0941*'Grilles et calculs individuels'!$J$5+(0.1+0.05*MAX(J$3-3,0))*'Grilles et calculs individuels'!$J$50*12*'données complémentaires'!$M$7*IF(J10&gt;=3,1,0)-(24*J$3*0.0941*'Grilles et calculs individuels'!$J$5+0.1*'Grilles et calculs individuels'!$J$50*12*'données complémentaires'!$M$7*IF(J10&gt;=3,1,0))</f>
        <v>90333.70607382</v>
      </c>
    </row>
    <row r="24" customFormat="false" ht="13.4" hidden="false" customHeight="false" outlineLevel="0" collapsed="false">
      <c r="B24" s="0" t="s">
        <v>102</v>
      </c>
    </row>
    <row r="25" customFormat="false" ht="13.4" hidden="false" customHeight="false" outlineLevel="0" collapsed="false">
      <c r="B25" s="0" t="s">
        <v>103</v>
      </c>
    </row>
    <row r="26" customFormat="false" ht="12.85" hidden="false" customHeight="false" outlineLevel="0" collapsed="false">
      <c r="B26" s="0" t="s">
        <v>104</v>
      </c>
    </row>
    <row r="27" customFormat="false" ht="12.85" hidden="false" customHeight="false" outlineLevel="0" collapsed="false">
      <c r="B27" s="0" t="s">
        <v>105</v>
      </c>
    </row>
    <row r="28" customFormat="false" ht="12.85" hidden="false" customHeight="false" outlineLevel="0" collapsed="false">
      <c r="B28" s="0" t="s">
        <v>106</v>
      </c>
    </row>
  </sheetData>
  <sheetProtection sheet="true" password="9cd6" objects="true" scenarios="true"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127928</TotalTime>
  <Application>LibreOffice/4.3.5.2$Windows_x86 LibreOffice_project/3a87456aaa6a95c63eea1c1b3201acedf0751bd5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2014-11-10T10:26:10Z</dcterms:created>
  <dc:language>fr-FR</dc:language>
  <dcterms:modified xsi:type="dcterms:W3CDTF">2015-02-02T10:44:16Z</dcterms:modified>
  <cp:revision>216</cp:revision>
</cp:coreProperties>
</file>