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668" firstSheet="0" activeTab="5"/>
  </bookViews>
  <sheets>
    <sheet name="Grilles et calculs individuels" sheetId="1" state="visible" r:id="rId2"/>
    <sheet name="données complémentaire" sheetId="2" state="visible" r:id="rId3"/>
    <sheet name="calculs agirc" sheetId="3" state="visible" r:id="rId4"/>
    <sheet name="plafond sécu et CNAV" sheetId="4" state="visible" r:id="rId5"/>
    <sheet name="ARRCO" sheetId="5" state="visible" r:id="rId6"/>
    <sheet name="Économies dans le temps" sheetId="6" state="visible" r:id="rId7"/>
  </sheets>
  <calcPr iterateCount="100" refMode="A1" iterate="false" iterateDelta="0.001"/>
</workbook>
</file>

<file path=xl/sharedStrings.xml><?xml version="1.0" encoding="utf-8"?>
<sst xmlns="http://schemas.openxmlformats.org/spreadsheetml/2006/main" count="466" uniqueCount="91">
  <si>
    <t>Noter : les enseignants au grand choix (30%)o sont moins pénalisés par rapport à ceux à l'ancienneté (20%)</t>
  </si>
  <si>
    <t>Grille de rémunération institutionnelle</t>
  </si>
  <si>
    <t>années avant la retraite</t>
  </si>
  <si>
    <r>
      <t>catégorie B 2</t>
    </r>
    <r>
      <rPr>
        <vertAlign val="superscript"/>
        <sz val="10"/>
        <rFont val="Arial"/>
        <family val="2"/>
        <charset val="1"/>
      </rPr>
      <t>e</t>
    </r>
    <r>
      <rPr>
        <sz val="10"/>
        <rFont val="Arial"/>
        <family val="2"/>
        <charset val="1"/>
      </rPr>
      <t>grade</t>
    </r>
  </si>
  <si>
    <t>ingénieur chef → général</t>
  </si>
  <si>
    <t>prof agrégé (choix)</t>
  </si>
  <si>
    <t>prof certifié</t>
  </si>
  <si>
    <t>brigadier de police</t>
  </si>
  <si>
    <t>adjoin admin principal 2e classe (Cat C service long)</t>
  </si>
  <si>
    <t>adjoin admin principal 2e classe (Cat C service court)</t>
  </si>
  <si>
    <t>professeur des écoles (durée courte)</t>
  </si>
  <si>
    <t>pension régime CNAV nette</t>
  </si>
  <si>
    <t>retraite complémentaire virtuelle</t>
  </si>
  <si>
    <t>retraite nette du privé avec adaptation</t>
  </si>
  <si>
    <t>taux remplacement net COR 2012</t>
  </si>
  <si>
    <t>retraite système actuel sans adaptation</t>
  </si>
  <si>
    <t>retraite selon le privé sans adaptation</t>
  </si>
  <si>
    <t>âge de départ sous le nouveau régime</t>
  </si>
  <si>
    <t>âge de départ sous l'ancien régime</t>
  </si>
  <si>
    <t>taux de prime</t>
  </si>
  <si>
    <t>Poids total</t>
  </si>
  <si>
    <t>poids relatif dans la FPE</t>
  </si>
  <si>
    <t>proportion d'hommes</t>
  </si>
  <si>
    <t>Nombres d'années sous pension</t>
  </si>
  <si>
    <t>Hommes</t>
  </si>
  <si>
    <t>Femmes</t>
  </si>
  <si>
    <t>Montant total reçus en € 2015</t>
  </si>
  <si>
    <t>Montant des engagements selon le public</t>
  </si>
  <si>
    <t>Montant total pondéré</t>
  </si>
  <si>
    <t>Montant total selon le privé</t>
  </si>
  <si>
    <t>Montant des engagements selon le privé</t>
  </si>
  <si>
    <t>Montant théorique pondéré</t>
  </si>
  <si>
    <t>Économies par personne :</t>
  </si>
  <si>
    <t>En pourcentages :</t>
  </si>
  <si>
    <t>données agirc</t>
  </si>
  <si>
    <t>indice de rémunération dans la fonction publique</t>
  </si>
  <si>
    <t>année</t>
  </si>
  <si>
    <t>salaire de ref en €</t>
  </si>
  <si>
    <t>évolution</t>
  </si>
  <si>
    <t>taux d'acquisition</t>
  </si>
  <si>
    <t>taux indiciaire annuel</t>
  </si>
  <si>
    <t>taux mensuel</t>
  </si>
  <si>
    <t>évolution annuelle</t>
  </si>
  <si>
    <t>espérance de vie à 60 ans</t>
  </si>
  <si>
    <t>femmes</t>
  </si>
  <si>
    <t>hommes</t>
  </si>
  <si>
    <t>espérance moyenne</t>
  </si>
  <si>
    <t>année avant la retraite</t>
  </si>
  <si>
    <t>ingénieur général</t>
  </si>
  <si>
    <t>brigadier de police municipale</t>
  </si>
  <si>
    <t>adjoint admin principal 2e classe (Cat C service long)</t>
  </si>
  <si>
    <t>adjoint admin principal 2e classe (Cat C service court)</t>
  </si>
  <si>
    <t>non éligible</t>
  </si>
  <si>
    <t>TOTAL POINTS AGIRC</t>
  </si>
  <si>
    <t>Retraite agirc (en € 2014)</t>
  </si>
  <si>
    <t>Lecture du tableau :</t>
  </si>
  <si>
    <t>Seuls les agents de catégorie A cotisent à l'AGIRC</t>
  </si>
  <si>
    <t>Les cotisations à l'AGRIC sont égales à 16 % de la part ud salaire au dessus du plafond de la sécu. Le montant des cotisations est donc non linéaires pour les fonctionnaires</t>
  </si>
  <si>
    <t>EN réalité on assiste à une sorte de course entre la valeur de plafond de la sécu, l'avancement à l'ancienneté et la revalorisation du point d'indice</t>
  </si>
  <si>
    <t>Le cas des années 2010 à 2014 est très révélateur : les agents sont tous à leur échelon maximum et le point d'indice est gelé tandis que le plafond progresse</t>
  </si>
  <si>
    <t>Il en résulte une baisse significative du nombre de points acquis pendant cette période</t>
  </si>
  <si>
    <t>plafond sécu</t>
  </si>
  <si>
    <t>CNAV</t>
  </si>
  <si>
    <t>date</t>
  </si>
  <si>
    <t>annuel</t>
  </si>
  <si>
    <t>mensuel</t>
  </si>
  <si>
    <t>coeff de revalorisation</t>
  </si>
  <si>
    <t>Pension CNAV</t>
  </si>
  <si>
    <t>ARRCO tranche 1/A</t>
  </si>
  <si>
    <t>taux tranche 1 :</t>
  </si>
  <si>
    <t>salaire de référence arrco</t>
  </si>
  <si>
    <t>valeur du point</t>
  </si>
  <si>
    <t>TOTAL POINTS tranche 1</t>
  </si>
  <si>
    <t>ARRCO tranche 2</t>
  </si>
  <si>
    <t>taux tranche 2 :</t>
  </si>
  <si>
    <t>TOTAL POINTS tranche 2</t>
  </si>
  <si>
    <t>TOTAL ARRCO</t>
  </si>
  <si>
    <t>PENSION ARRCO</t>
  </si>
  <si>
    <t>convergence</t>
  </si>
  <si>
    <t>nombre de départ à la retraite pour l'année</t>
  </si>
  <si>
    <t>taux de progression</t>
  </si>
  <si>
    <t>nombre de retraités avec calcul aligné</t>
  </si>
  <si>
    <t>économies par an</t>
  </si>
  <si>
    <t>économies par an avec convergence en 5 ans</t>
  </si>
  <si>
    <t>économies par ans avec convergence en 10 ans</t>
  </si>
  <si>
    <t>convergence en 14 ans</t>
  </si>
  <si>
    <t>convergence en 20 ans</t>
  </si>
  <si>
    <t>Total 25 ans</t>
  </si>
  <si>
    <t>Moyenne par ans</t>
  </si>
  <si>
    <t>économie par personne sur la durée complète de la retraite</t>
  </si>
  <si>
    <t>économie par personne sur 1 an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</si>
</sst>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0.00"/>
    <numFmt numFmtId="166" formatCode="0.00%"/>
    <numFmt numFmtId="167" formatCode="#,##0.00"/>
    <numFmt numFmtId="168" formatCode="0.0000"/>
    <numFmt numFmtId="169" formatCode="#,##0"/>
    <numFmt numFmtId="170" formatCode="0"/>
    <numFmt numFmtId="171" formatCode="DD/MM/YY"/>
  </numFmts>
  <fonts count="6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vertAlign val="superscript"/>
      <sz val="10"/>
      <name val="Arial"/>
      <family val="2"/>
      <charset val="1"/>
    </font>
    <font>
      <b val="true"/>
      <sz val="10"/>
      <name val="Arial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66FFFF"/>
        <bgColor rgb="FF33CCCC"/>
      </patternFill>
    </fill>
    <fill>
      <patternFill patternType="solid">
        <fgColor rgb="FF000000"/>
        <bgColor rgb="FF003300"/>
      </patternFill>
    </fill>
    <fill>
      <patternFill patternType="solid">
        <fgColor rgb="FFDDDDDD"/>
        <bgColor rgb="FFCCFF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hair"/>
      <right style="hair"/>
      <top style="hair"/>
      <bottom/>
      <diagonal/>
    </border>
    <border diagonalUp="false" diagonalDown="false">
      <left style="hair"/>
      <right style="hair"/>
      <top/>
      <bottom/>
      <diagonal/>
    </border>
    <border diagonalUp="false" diagonalDown="false">
      <left style="hair"/>
      <right style="hair"/>
      <top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3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1" xfId="0" applyFont="fals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0" fillId="3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5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5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0" fillId="0" borderId="1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0" fillId="0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70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1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70" fontId="0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70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0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0" fillId="4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5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66FF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2:W66"/>
  <sheetViews>
    <sheetView windowProtection="false" showFormulas="false" showGridLines="true" showRowColHeaders="true" showZeros="true" rightToLeft="false" tabSelected="false" showOutlineSymbols="true" defaultGridColor="true" view="normal" topLeftCell="D40" colorId="64" zoomScale="100" zoomScaleNormal="100" zoomScalePageLayoutView="100" workbookViewId="0">
      <selection pane="topLeft" activeCell="K51" activeCellId="0" sqref="K51"/>
    </sheetView>
  </sheetViews>
  <sheetFormatPr defaultRowHeight="12.85"/>
  <cols>
    <col collapsed="false" hidden="false" max="1" min="1" style="0" width="20.0510204081633"/>
    <col collapsed="false" hidden="false" max="2" min="2" style="0" width="33.8724489795918"/>
    <col collapsed="false" hidden="false" max="3" min="3" style="0" width="15.9642857142857"/>
    <col collapsed="false" hidden="false" max="4" min="4" style="0" width="15.3979591836735"/>
    <col collapsed="false" hidden="false" max="5" min="5" style="0" width="13.7040816326531"/>
    <col collapsed="false" hidden="false" max="6" min="6" style="0" width="11.5204081632653"/>
    <col collapsed="false" hidden="false" max="7" min="7" style="0" width="25.6938775510204"/>
    <col collapsed="false" hidden="false" max="9" min="8" style="0" width="11.5204081632653"/>
    <col collapsed="false" hidden="false" max="10" min="10" style="0" width="33.7040816326531"/>
    <col collapsed="false" hidden="false" max="11" min="11" style="0" width="38.8163265306122"/>
    <col collapsed="false" hidden="false" max="12" min="12" style="0" width="11.5204081632653"/>
    <col collapsed="false" hidden="false" max="13" min="13" style="0" width="15.265306122449"/>
    <col collapsed="false" hidden="false" max="1025" min="14" style="0" width="11.5204081632653"/>
  </cols>
  <sheetData>
    <row r="2" customFormat="false" ht="12.85" hidden="false" customHeight="false" outlineLevel="0" collapsed="false">
      <c r="E2" s="1" t="s">
        <v>0</v>
      </c>
      <c r="F2" s="1"/>
      <c r="G2" s="1"/>
    </row>
    <row r="3" customFormat="false" ht="13.4" hidden="false" customHeight="false" outlineLevel="0" collapsed="false">
      <c r="A3" s="0" t="s">
        <v>1</v>
      </c>
      <c r="B3" s="2" t="s">
        <v>2</v>
      </c>
      <c r="C3" s="2" t="s">
        <v>3</v>
      </c>
      <c r="D3" s="3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 s="2" t="s">
        <v>9</v>
      </c>
      <c r="J3" s="2" t="s">
        <v>10</v>
      </c>
      <c r="Q3" s="4"/>
      <c r="R3" s="4"/>
    </row>
    <row r="4" customFormat="false" ht="12.85" hidden="false" customHeight="false" outlineLevel="0" collapsed="false">
      <c r="B4" s="5" t="n">
        <v>0</v>
      </c>
      <c r="C4" s="6" t="n">
        <v>2384.6</v>
      </c>
      <c r="D4" s="7" t="n">
        <v>5389.66</v>
      </c>
      <c r="E4" s="6" t="n">
        <v>3801.47</v>
      </c>
      <c r="F4" s="6" t="n">
        <v>3046.73</v>
      </c>
      <c r="G4" s="6" t="n">
        <v>1861.38</v>
      </c>
      <c r="H4" s="6" t="n">
        <v>1861.38</v>
      </c>
      <c r="I4" s="6" t="n">
        <v>1861.38</v>
      </c>
      <c r="J4" s="6" t="n">
        <v>3046.73</v>
      </c>
      <c r="Q4" s="4"/>
      <c r="R4" s="4"/>
    </row>
    <row r="5" customFormat="false" ht="12.85" hidden="false" customHeight="false" outlineLevel="0" collapsed="false">
      <c r="B5" s="5" t="n">
        <v>1</v>
      </c>
      <c r="C5" s="6" t="n">
        <v>2384.6</v>
      </c>
      <c r="D5" s="7" t="n">
        <v>5389.66</v>
      </c>
      <c r="E5" s="6" t="n">
        <v>3801.47</v>
      </c>
      <c r="F5" s="6" t="n">
        <v>3046.73</v>
      </c>
      <c r="G5" s="6" t="n">
        <v>1861.38</v>
      </c>
      <c r="H5" s="6" t="n">
        <v>1861.38</v>
      </c>
      <c r="I5" s="6" t="n">
        <v>1861.38</v>
      </c>
      <c r="J5" s="6" t="n">
        <v>3046.73</v>
      </c>
      <c r="Q5" s="4"/>
      <c r="R5" s="4"/>
    </row>
    <row r="6" customFormat="false" ht="12.85" hidden="false" customHeight="false" outlineLevel="0" collapsed="false">
      <c r="B6" s="5" t="n">
        <v>2</v>
      </c>
      <c r="C6" s="6" t="n">
        <v>2384.6</v>
      </c>
      <c r="D6" s="7" t="n">
        <v>5389.66</v>
      </c>
      <c r="E6" s="6" t="n">
        <v>3801.47</v>
      </c>
      <c r="F6" s="6" t="n">
        <v>3046.73</v>
      </c>
      <c r="G6" s="6" t="n">
        <v>1861.38</v>
      </c>
      <c r="H6" s="6" t="n">
        <v>1861.38</v>
      </c>
      <c r="I6" s="6" t="n">
        <v>1861.38</v>
      </c>
      <c r="J6" s="6" t="n">
        <v>3046.73</v>
      </c>
      <c r="Q6" s="4"/>
      <c r="R6" s="4"/>
    </row>
    <row r="7" customFormat="false" ht="12.85" hidden="false" customHeight="false" outlineLevel="0" collapsed="false">
      <c r="B7" s="5" t="n">
        <v>3</v>
      </c>
      <c r="C7" s="6" t="n">
        <v>2384.6</v>
      </c>
      <c r="D7" s="7" t="n">
        <v>5389.66</v>
      </c>
      <c r="E7" s="6" t="n">
        <v>3801.47</v>
      </c>
      <c r="F7" s="6" t="n">
        <v>3046.73</v>
      </c>
      <c r="G7" s="6" t="n">
        <v>1861.38</v>
      </c>
      <c r="H7" s="6" t="n">
        <v>1861.38</v>
      </c>
      <c r="I7" s="6" t="n">
        <v>1861.38</v>
      </c>
      <c r="J7" s="6" t="n">
        <v>3046.73</v>
      </c>
      <c r="Q7" s="4"/>
      <c r="R7" s="4"/>
    </row>
    <row r="8" customFormat="false" ht="12.85" hidden="false" customHeight="false" outlineLevel="0" collapsed="false">
      <c r="B8" s="5" t="n">
        <v>4</v>
      </c>
      <c r="C8" s="6" t="n">
        <v>2384.6</v>
      </c>
      <c r="D8" s="7" t="n">
        <v>5389.66</v>
      </c>
      <c r="E8" s="6" t="n">
        <v>3801.47</v>
      </c>
      <c r="F8" s="6" t="n">
        <v>3046.73</v>
      </c>
      <c r="G8" s="6" t="n">
        <v>1861.38</v>
      </c>
      <c r="H8" s="6" t="n">
        <v>1861.38</v>
      </c>
      <c r="I8" s="6" t="n">
        <v>1861.38</v>
      </c>
      <c r="J8" s="6" t="n">
        <v>3046.73</v>
      </c>
      <c r="Q8" s="4"/>
      <c r="R8" s="4"/>
    </row>
    <row r="9" customFormat="false" ht="12.85" hidden="false" customHeight="false" outlineLevel="0" collapsed="false">
      <c r="B9" s="5" t="n">
        <v>5</v>
      </c>
      <c r="C9" s="6" t="n">
        <v>2384.6</v>
      </c>
      <c r="D9" s="7" t="n">
        <v>5389.66</v>
      </c>
      <c r="E9" s="6" t="n">
        <v>3801.47</v>
      </c>
      <c r="F9" s="6" t="n">
        <v>3046.73</v>
      </c>
      <c r="G9" s="6" t="n">
        <v>1861.38</v>
      </c>
      <c r="H9" s="6" t="n">
        <v>1861.38</v>
      </c>
      <c r="I9" s="6" t="n">
        <v>1861.38</v>
      </c>
      <c r="J9" s="6" t="n">
        <v>3046.73</v>
      </c>
      <c r="Q9" s="4"/>
      <c r="R9" s="4"/>
    </row>
    <row r="10" customFormat="false" ht="12.85" hidden="false" customHeight="false" outlineLevel="0" collapsed="false">
      <c r="B10" s="5" t="n">
        <v>6</v>
      </c>
      <c r="C10" s="6" t="n">
        <v>2384.6</v>
      </c>
      <c r="D10" s="7" t="n">
        <v>5389.66</v>
      </c>
      <c r="E10" s="6" t="n">
        <v>3801.47</v>
      </c>
      <c r="F10" s="6" t="n">
        <v>3046.73</v>
      </c>
      <c r="G10" s="6" t="n">
        <v>1861.38</v>
      </c>
      <c r="H10" s="6" t="n">
        <v>1861.38</v>
      </c>
      <c r="I10" s="6" t="n">
        <v>1861.38</v>
      </c>
      <c r="J10" s="6" t="n">
        <v>3046.73</v>
      </c>
      <c r="Q10" s="4"/>
      <c r="R10" s="4"/>
    </row>
    <row r="11" customFormat="false" ht="12.85" hidden="false" customHeight="false" outlineLevel="0" collapsed="false">
      <c r="B11" s="5" t="n">
        <v>7</v>
      </c>
      <c r="C11" s="6" t="n">
        <v>2384.6</v>
      </c>
      <c r="D11" s="7" t="n">
        <v>5389.66</v>
      </c>
      <c r="E11" s="6" t="n">
        <v>3801.47</v>
      </c>
      <c r="F11" s="6" t="n">
        <v>3046.73</v>
      </c>
      <c r="G11" s="6" t="n">
        <v>1861.38</v>
      </c>
      <c r="H11" s="6" t="n">
        <v>1861.38</v>
      </c>
      <c r="I11" s="6" t="n">
        <v>1861.38</v>
      </c>
      <c r="J11" s="6" t="n">
        <v>3046.73</v>
      </c>
      <c r="Q11" s="4"/>
      <c r="R11" s="4"/>
    </row>
    <row r="12" customFormat="false" ht="12.85" hidden="false" customHeight="false" outlineLevel="0" collapsed="false">
      <c r="B12" s="5" t="n">
        <v>8</v>
      </c>
      <c r="C12" s="6" t="n">
        <v>2384.6</v>
      </c>
      <c r="D12" s="7" t="n">
        <v>5389.66</v>
      </c>
      <c r="E12" s="6" t="n">
        <v>3801.47</v>
      </c>
      <c r="F12" s="6" t="n">
        <v>3046.73</v>
      </c>
      <c r="G12" s="6" t="n">
        <v>1861.38</v>
      </c>
      <c r="H12" s="6" t="n">
        <v>1861.38</v>
      </c>
      <c r="I12" s="6" t="n">
        <v>1861.38</v>
      </c>
      <c r="J12" s="6" t="n">
        <v>3046.73</v>
      </c>
      <c r="Q12" s="4"/>
      <c r="R12" s="4"/>
    </row>
    <row r="13" customFormat="false" ht="12.85" hidden="false" customHeight="false" outlineLevel="0" collapsed="false">
      <c r="B13" s="5" t="n">
        <v>9</v>
      </c>
      <c r="C13" s="6" t="n">
        <v>2384.6</v>
      </c>
      <c r="D13" s="7" t="n">
        <v>5389.66</v>
      </c>
      <c r="E13" s="6" t="n">
        <v>3801.47</v>
      </c>
      <c r="F13" s="6" t="n">
        <v>3046.73</v>
      </c>
      <c r="G13" s="6" t="n">
        <v>1861.38</v>
      </c>
      <c r="H13" s="6" t="n">
        <v>1861.38</v>
      </c>
      <c r="I13" s="6" t="n">
        <v>1861.38</v>
      </c>
      <c r="J13" s="6" t="n">
        <v>3046.73</v>
      </c>
      <c r="Q13" s="4"/>
      <c r="R13" s="4"/>
    </row>
    <row r="14" customFormat="false" ht="12.85" hidden="false" customHeight="false" outlineLevel="0" collapsed="false">
      <c r="B14" s="5" t="n">
        <v>10</v>
      </c>
      <c r="C14" s="6" t="n">
        <v>2384.6</v>
      </c>
      <c r="D14" s="7" t="n">
        <v>5389.66</v>
      </c>
      <c r="E14" s="6" t="n">
        <v>3801.47</v>
      </c>
      <c r="F14" s="6" t="n">
        <v>3046.73</v>
      </c>
      <c r="G14" s="6" t="n">
        <v>1861.38</v>
      </c>
      <c r="H14" s="6" t="n">
        <v>1861.38</v>
      </c>
      <c r="I14" s="6" t="n">
        <v>1819.7</v>
      </c>
      <c r="J14" s="6" t="n">
        <v>2833.74</v>
      </c>
      <c r="Q14" s="4"/>
      <c r="R14" s="4"/>
    </row>
    <row r="15" customFormat="false" ht="12.85" hidden="false" customHeight="false" outlineLevel="0" collapsed="false">
      <c r="B15" s="5" t="n">
        <v>11</v>
      </c>
      <c r="C15" s="6" t="n">
        <v>2273.47</v>
      </c>
      <c r="D15" s="7" t="n">
        <v>5273.9</v>
      </c>
      <c r="E15" s="6" t="n">
        <v>3801.47</v>
      </c>
      <c r="F15" s="6" t="n">
        <v>3046.73</v>
      </c>
      <c r="G15" s="6" t="n">
        <v>1861.38</v>
      </c>
      <c r="H15" s="6" t="n">
        <v>1861.38</v>
      </c>
      <c r="I15" s="6" t="n">
        <v>1819.7</v>
      </c>
      <c r="J15" s="6" t="n">
        <v>2833.74</v>
      </c>
      <c r="Q15" s="4"/>
      <c r="R15" s="4"/>
      <c r="W15" s="4"/>
    </row>
    <row r="16" customFormat="false" ht="12.85" hidden="false" customHeight="false" outlineLevel="0" collapsed="false">
      <c r="B16" s="5" t="n">
        <v>12</v>
      </c>
      <c r="C16" s="6" t="n">
        <v>2273.47</v>
      </c>
      <c r="D16" s="7" t="n">
        <v>5273.9</v>
      </c>
      <c r="E16" s="6" t="n">
        <v>3801.47</v>
      </c>
      <c r="F16" s="6" t="n">
        <v>3046.73</v>
      </c>
      <c r="G16" s="6" t="n">
        <v>1861.38</v>
      </c>
      <c r="H16" s="6" t="n">
        <v>1861.38</v>
      </c>
      <c r="I16" s="6" t="n">
        <v>1819.7</v>
      </c>
      <c r="J16" s="6" t="n">
        <v>2833.74</v>
      </c>
      <c r="Q16" s="4"/>
      <c r="R16" s="4"/>
      <c r="W16" s="4"/>
    </row>
    <row r="17" customFormat="false" ht="12.85" hidden="false" customHeight="false" outlineLevel="0" collapsed="false">
      <c r="B17" s="5" t="n">
        <v>13</v>
      </c>
      <c r="C17" s="6" t="n">
        <v>2273.47</v>
      </c>
      <c r="D17" s="7" t="n">
        <v>5273.9</v>
      </c>
      <c r="E17" s="6" t="n">
        <v>3801.47</v>
      </c>
      <c r="F17" s="6" t="n">
        <v>3046.73</v>
      </c>
      <c r="G17" s="6" t="n">
        <v>1861.38</v>
      </c>
      <c r="H17" s="6" t="n">
        <v>1861.38</v>
      </c>
      <c r="I17" s="6" t="n">
        <v>1819.7</v>
      </c>
      <c r="J17" s="6" t="n">
        <v>2833.74</v>
      </c>
      <c r="Q17" s="4"/>
      <c r="R17" s="4"/>
      <c r="W17" s="4"/>
    </row>
    <row r="18" customFormat="false" ht="12.85" hidden="false" customHeight="false" outlineLevel="0" collapsed="false">
      <c r="B18" s="5" t="n">
        <v>14</v>
      </c>
      <c r="C18" s="6" t="n">
        <v>2273.47</v>
      </c>
      <c r="D18" s="7" t="n">
        <v>5028.5</v>
      </c>
      <c r="E18" s="6" t="n">
        <v>3801.47</v>
      </c>
      <c r="F18" s="6" t="n">
        <v>3046.73</v>
      </c>
      <c r="G18" s="6" t="n">
        <v>1861.38</v>
      </c>
      <c r="H18" s="6" t="n">
        <v>1861.38</v>
      </c>
      <c r="I18" s="6" t="n">
        <v>1759.51</v>
      </c>
      <c r="J18" s="6" t="n">
        <v>2833.74</v>
      </c>
      <c r="Q18" s="4"/>
      <c r="R18" s="4"/>
      <c r="W18" s="4"/>
    </row>
    <row r="19" customFormat="false" ht="12.85" hidden="false" customHeight="false" outlineLevel="0" collapsed="false">
      <c r="B19" s="5" t="n">
        <v>15</v>
      </c>
      <c r="C19" s="6" t="n">
        <v>2166.98</v>
      </c>
      <c r="D19" s="7" t="n">
        <v>5028.5</v>
      </c>
      <c r="E19" s="6" t="n">
        <v>3801.47</v>
      </c>
      <c r="F19" s="6" t="n">
        <v>3046.73</v>
      </c>
      <c r="G19" s="6" t="n">
        <v>1861.38</v>
      </c>
      <c r="H19" s="6" t="n">
        <v>1861.38</v>
      </c>
      <c r="I19" s="6" t="n">
        <v>1759.51</v>
      </c>
      <c r="J19" s="6" t="n">
        <v>2625.38</v>
      </c>
      <c r="W19" s="4"/>
    </row>
    <row r="20" customFormat="false" ht="12.85" hidden="false" customHeight="false" outlineLevel="0" collapsed="false">
      <c r="B20" s="5" t="n">
        <v>16</v>
      </c>
      <c r="C20" s="6" t="n">
        <v>2166.98</v>
      </c>
      <c r="D20" s="7" t="n">
        <v>4648.81</v>
      </c>
      <c r="E20" s="6" t="n">
        <v>3625.52</v>
      </c>
      <c r="F20" s="6" t="n">
        <v>2833.74</v>
      </c>
      <c r="G20" s="6" t="n">
        <v>1819.7</v>
      </c>
      <c r="H20" s="6" t="n">
        <v>1819.7</v>
      </c>
      <c r="I20" s="6" t="n">
        <v>1759.51</v>
      </c>
      <c r="J20" s="6" t="n">
        <v>2625.38</v>
      </c>
      <c r="W20" s="4"/>
    </row>
    <row r="21" customFormat="false" ht="12.85" hidden="false" customHeight="false" outlineLevel="0" collapsed="false">
      <c r="B21" s="5" t="n">
        <v>17</v>
      </c>
      <c r="C21" s="6" t="n">
        <v>2166.98</v>
      </c>
      <c r="D21" s="7" t="n">
        <v>4648.81</v>
      </c>
      <c r="E21" s="6" t="n">
        <v>3625.52</v>
      </c>
      <c r="F21" s="6" t="n">
        <v>2833.74</v>
      </c>
      <c r="G21" s="6" t="n">
        <v>1819.7</v>
      </c>
      <c r="H21" s="6" t="n">
        <v>1819.7</v>
      </c>
      <c r="I21" s="6" t="n">
        <v>1759.51</v>
      </c>
      <c r="J21" s="6" t="n">
        <v>2625.38</v>
      </c>
      <c r="W21" s="4"/>
    </row>
    <row r="22" customFormat="false" ht="12.85" hidden="false" customHeight="false" outlineLevel="0" collapsed="false">
      <c r="B22" s="5" t="n">
        <v>18</v>
      </c>
      <c r="C22" s="6" t="n">
        <v>2166.98</v>
      </c>
      <c r="D22" s="7" t="n">
        <v>4898.85</v>
      </c>
      <c r="E22" s="6" t="n">
        <v>3625.52</v>
      </c>
      <c r="F22" s="6" t="n">
        <v>2833.74</v>
      </c>
      <c r="G22" s="6" t="n">
        <v>1819.7</v>
      </c>
      <c r="H22" s="6" t="n">
        <v>1819.7</v>
      </c>
      <c r="I22" s="6" t="n">
        <v>1717.84</v>
      </c>
      <c r="J22" s="6" t="n">
        <v>2625.38</v>
      </c>
      <c r="W22" s="4"/>
    </row>
    <row r="23" customFormat="false" ht="12.85" hidden="false" customHeight="false" outlineLevel="0" collapsed="false">
      <c r="B23" s="5" t="n">
        <v>19</v>
      </c>
      <c r="C23" s="6" t="n">
        <v>2060.48</v>
      </c>
      <c r="D23" s="7" t="n">
        <v>4898.85</v>
      </c>
      <c r="E23" s="6" t="n">
        <v>3625.52</v>
      </c>
      <c r="F23" s="6" t="n">
        <v>2833.74</v>
      </c>
      <c r="G23" s="6" t="n">
        <v>1819.7</v>
      </c>
      <c r="H23" s="6" t="n">
        <v>1819.7</v>
      </c>
      <c r="I23" s="6" t="n">
        <v>1717.84</v>
      </c>
      <c r="J23" s="6" t="n">
        <v>2458.68</v>
      </c>
      <c r="W23" s="4"/>
    </row>
    <row r="24" customFormat="false" ht="12.85" hidden="false" customHeight="false" outlineLevel="0" collapsed="false">
      <c r="B24" s="5" t="n">
        <v>20</v>
      </c>
      <c r="C24" s="6" t="n">
        <v>2060.48</v>
      </c>
      <c r="D24" s="7" t="n">
        <v>4898.85</v>
      </c>
      <c r="E24" s="6" t="n">
        <v>3625.52</v>
      </c>
      <c r="F24" s="6" t="n">
        <v>2833.74</v>
      </c>
      <c r="G24" s="6" t="n">
        <v>1759.51</v>
      </c>
      <c r="H24" s="6" t="n">
        <v>1759.51</v>
      </c>
      <c r="I24" s="6" t="n">
        <v>1717.84</v>
      </c>
      <c r="J24" s="6" t="n">
        <v>2458.68</v>
      </c>
      <c r="W24" s="4"/>
    </row>
    <row r="25" customFormat="false" ht="12.85" hidden="false" customHeight="false" outlineLevel="0" collapsed="false">
      <c r="B25" s="5" t="n">
        <v>21</v>
      </c>
      <c r="C25" s="6" t="n">
        <v>2060.48</v>
      </c>
      <c r="D25" s="7" t="n">
        <v>4648.81</v>
      </c>
      <c r="E25" s="6" t="n">
        <v>3398.63</v>
      </c>
      <c r="F25" s="6" t="n">
        <v>2625.38</v>
      </c>
      <c r="G25" s="6" t="n">
        <v>1759.51</v>
      </c>
      <c r="H25" s="6" t="n">
        <v>1759.51</v>
      </c>
      <c r="I25" s="6" t="n">
        <v>1643.75</v>
      </c>
      <c r="J25" s="6" t="n">
        <v>2458.68</v>
      </c>
      <c r="W25" s="4"/>
    </row>
    <row r="26" customFormat="false" ht="12.85" hidden="false" customHeight="false" outlineLevel="0" collapsed="false">
      <c r="B26" s="5" t="n">
        <v>22</v>
      </c>
      <c r="C26" s="6" t="n">
        <v>2060.48</v>
      </c>
      <c r="D26" s="7" t="n">
        <v>4648.81</v>
      </c>
      <c r="E26" s="6" t="n">
        <v>3398.63</v>
      </c>
      <c r="F26" s="6" t="n">
        <v>2625.38</v>
      </c>
      <c r="G26" s="6" t="n">
        <v>1759.51</v>
      </c>
      <c r="H26" s="6" t="n">
        <v>1759.51</v>
      </c>
      <c r="I26" s="6" t="n">
        <v>1643.75</v>
      </c>
      <c r="J26" s="6" t="n">
        <v>2458.68</v>
      </c>
      <c r="W26" s="4"/>
    </row>
    <row r="27" customFormat="false" ht="12.85" hidden="false" customHeight="false" outlineLevel="0" collapsed="false">
      <c r="B27" s="5" t="n">
        <v>23</v>
      </c>
      <c r="C27" s="6" t="n">
        <v>1967.87</v>
      </c>
      <c r="D27" s="7" t="n">
        <v>4648.81</v>
      </c>
      <c r="E27" s="6" t="n">
        <v>3398.63</v>
      </c>
      <c r="F27" s="6" t="n">
        <v>2625.38</v>
      </c>
      <c r="G27" s="6" t="n">
        <v>1759.51</v>
      </c>
      <c r="H27" s="6" t="n">
        <v>1759.51</v>
      </c>
      <c r="I27" s="6" t="n">
        <v>1643.75</v>
      </c>
      <c r="J27" s="6" t="n">
        <v>2291.99</v>
      </c>
      <c r="W27" s="4"/>
    </row>
    <row r="28" customFormat="false" ht="12.85" hidden="false" customHeight="false" outlineLevel="0" collapsed="false">
      <c r="B28" s="5" t="n">
        <v>24</v>
      </c>
      <c r="C28" s="6" t="n">
        <v>1967.87</v>
      </c>
      <c r="D28" s="7" t="n">
        <v>4458.97</v>
      </c>
      <c r="E28" s="6" t="n">
        <v>3398.63</v>
      </c>
      <c r="F28" s="6" t="n">
        <v>2625.38</v>
      </c>
      <c r="G28" s="6" t="n">
        <v>1717.84</v>
      </c>
      <c r="H28" s="6" t="n">
        <v>1717.84</v>
      </c>
      <c r="I28" s="6" t="n">
        <v>1578.93</v>
      </c>
      <c r="J28" s="6" t="n">
        <v>2291.99</v>
      </c>
      <c r="W28" s="4"/>
    </row>
    <row r="29" customFormat="false" ht="12.85" hidden="false" customHeight="false" outlineLevel="0" collapsed="false">
      <c r="B29" s="5" t="n">
        <v>25</v>
      </c>
      <c r="C29" s="5" t="n">
        <v>1967.87</v>
      </c>
      <c r="D29" s="8" t="n">
        <v>4458.97</v>
      </c>
      <c r="E29" s="5" t="n">
        <v>3167.12</v>
      </c>
      <c r="F29" s="5" t="n">
        <v>2458.68</v>
      </c>
      <c r="G29" s="5" t="n">
        <v>1717.84</v>
      </c>
      <c r="H29" s="5" t="n">
        <v>1717.84</v>
      </c>
      <c r="I29" s="5" t="n">
        <v>1578.93</v>
      </c>
      <c r="J29" s="5" t="n">
        <v>2291.99</v>
      </c>
      <c r="W29" s="4"/>
    </row>
    <row r="30" customFormat="false" ht="12.85" hidden="false" customHeight="false" outlineLevel="0" collapsed="false">
      <c r="B30" s="5" t="n">
        <v>26</v>
      </c>
      <c r="C30" s="5" t="n">
        <v>1875.27</v>
      </c>
      <c r="D30" s="8" t="n">
        <v>4458.97</v>
      </c>
      <c r="E30" s="5" t="n">
        <v>3167.12</v>
      </c>
      <c r="F30" s="5" t="n">
        <v>2458.68</v>
      </c>
      <c r="G30" s="5" t="n">
        <v>1717.84</v>
      </c>
      <c r="H30" s="5" t="n">
        <v>1717.84</v>
      </c>
      <c r="I30" s="5" t="n">
        <v>1546.52</v>
      </c>
      <c r="J30" s="5" t="n">
        <v>2162.35</v>
      </c>
    </row>
    <row r="31" customFormat="false" ht="12.85" hidden="false" customHeight="false" outlineLevel="0" collapsed="false">
      <c r="B31" s="5" t="n">
        <v>27</v>
      </c>
      <c r="C31" s="5" t="n">
        <v>1875.27</v>
      </c>
      <c r="D31" s="8" t="n">
        <v>4458.97</v>
      </c>
      <c r="E31" s="5" t="n">
        <v>3167.12</v>
      </c>
      <c r="F31" s="5" t="n">
        <v>2458.68</v>
      </c>
      <c r="G31" s="5" t="n">
        <v>1643.75</v>
      </c>
      <c r="H31" s="5" t="n">
        <v>1643.75</v>
      </c>
      <c r="I31" s="5" t="n">
        <v>1546.52</v>
      </c>
      <c r="J31" s="5" t="n">
        <v>2162.35</v>
      </c>
    </row>
    <row r="32" customFormat="false" ht="12.85" hidden="false" customHeight="false" outlineLevel="0" collapsed="false">
      <c r="B32" s="5" t="n">
        <v>28</v>
      </c>
      <c r="C32" s="5" t="n">
        <v>1875.27</v>
      </c>
      <c r="D32" s="8" t="n">
        <v>4458.97</v>
      </c>
      <c r="E32" s="5" t="n">
        <v>3167.12</v>
      </c>
      <c r="F32" s="5" t="n">
        <v>2458.68</v>
      </c>
      <c r="G32" s="5" t="n">
        <v>1643.75</v>
      </c>
      <c r="H32" s="5" t="n">
        <v>1643.75</v>
      </c>
      <c r="I32" s="5" t="n">
        <v>1514.11</v>
      </c>
      <c r="J32" s="5" t="n">
        <v>2162.35</v>
      </c>
    </row>
    <row r="33" customFormat="false" ht="12.85" hidden="false" customHeight="false" outlineLevel="0" collapsed="false">
      <c r="B33" s="5" t="n">
        <v>29</v>
      </c>
      <c r="C33" s="5" t="n">
        <v>1805.81</v>
      </c>
      <c r="D33" s="8" t="n">
        <v>4458.97</v>
      </c>
      <c r="E33" s="5" t="n">
        <v>2940.24</v>
      </c>
      <c r="F33" s="5" t="n">
        <v>2291.99</v>
      </c>
      <c r="G33" s="5" t="n">
        <v>1643.75</v>
      </c>
      <c r="H33" s="5" t="n">
        <v>1643.75</v>
      </c>
      <c r="I33" s="5" t="n">
        <v>1514.11</v>
      </c>
      <c r="J33" s="5" t="n">
        <v>2120.67</v>
      </c>
    </row>
    <row r="34" customFormat="false" ht="12.85" hidden="false" customHeight="false" outlineLevel="0" collapsed="false">
      <c r="B34" s="5" t="n">
        <v>30</v>
      </c>
      <c r="C34" s="5" t="n">
        <v>1805.81</v>
      </c>
      <c r="D34" s="8" t="n">
        <v>4241.35</v>
      </c>
      <c r="E34" s="5" t="n">
        <v>2940.24</v>
      </c>
      <c r="F34" s="5" t="n">
        <v>2291.99</v>
      </c>
      <c r="G34" s="5" t="n">
        <v>1578.93</v>
      </c>
      <c r="H34" s="5" t="n">
        <v>1578.93</v>
      </c>
      <c r="I34" s="5" t="n">
        <v>1504.84</v>
      </c>
      <c r="J34" s="5" t="n">
        <v>2120.67</v>
      </c>
    </row>
    <row r="35" customFormat="false" ht="12.85" hidden="false" customHeight="false" outlineLevel="0" collapsed="false">
      <c r="B35" s="5" t="n">
        <v>31</v>
      </c>
      <c r="C35" s="5" t="n">
        <v>1736.36</v>
      </c>
      <c r="D35" s="8" t="n">
        <v>4241.35</v>
      </c>
      <c r="E35" s="5" t="n">
        <v>2940.24</v>
      </c>
      <c r="F35" s="5" t="n">
        <v>2291.99</v>
      </c>
      <c r="G35" s="5" t="n">
        <v>1578.93</v>
      </c>
      <c r="H35" s="5" t="n">
        <v>1578.93</v>
      </c>
      <c r="I35" s="5" t="n">
        <v>1504.84</v>
      </c>
      <c r="J35" s="5" t="n">
        <v>2120.67</v>
      </c>
    </row>
    <row r="36" customFormat="false" ht="12.85" hidden="false" customHeight="false" outlineLevel="0" collapsed="false">
      <c r="B36" s="5" t="n">
        <v>32</v>
      </c>
      <c r="C36" s="5" t="n">
        <v>1736.36</v>
      </c>
      <c r="D36" s="8" t="n">
        <v>4241.35</v>
      </c>
      <c r="E36" s="5" t="n">
        <v>2745.76</v>
      </c>
      <c r="F36" s="5" t="n">
        <v>2162.35</v>
      </c>
      <c r="G36" s="5" t="n">
        <v>1546.52</v>
      </c>
      <c r="H36" s="5" t="n">
        <v>1546.52</v>
      </c>
      <c r="I36" s="5" t="n">
        <v>1495.58</v>
      </c>
      <c r="J36" s="5" t="n">
        <v>2060.48</v>
      </c>
    </row>
    <row r="37" customFormat="false" ht="12.85" hidden="false" customHeight="false" outlineLevel="0" collapsed="false">
      <c r="B37" s="5" t="n">
        <v>33</v>
      </c>
      <c r="C37" s="5" t="n">
        <v>1671.54</v>
      </c>
      <c r="D37" s="8" t="n">
        <v>3801.47</v>
      </c>
      <c r="E37" s="5" t="n">
        <v>2745.76</v>
      </c>
      <c r="F37" s="5" t="n">
        <v>2162.35</v>
      </c>
      <c r="G37" s="5" t="n">
        <v>1546.52</v>
      </c>
      <c r="H37" s="5" t="n">
        <v>1546.52</v>
      </c>
      <c r="I37" s="5" t="n">
        <v>1495.58</v>
      </c>
      <c r="J37" s="5" t="n">
        <v>2060.48</v>
      </c>
    </row>
    <row r="38" customFormat="false" ht="12.85" hidden="false" customHeight="false" outlineLevel="0" collapsed="false">
      <c r="B38" s="5" t="n">
        <v>34</v>
      </c>
      <c r="C38" s="5" t="n">
        <v>1671.54</v>
      </c>
      <c r="D38" s="8" t="n">
        <v>3801.47</v>
      </c>
      <c r="E38" s="5" t="n">
        <v>2745.76</v>
      </c>
      <c r="F38" s="5" t="n">
        <v>2162.35</v>
      </c>
      <c r="G38" s="5" t="n">
        <v>1514.11</v>
      </c>
      <c r="H38" s="5" t="n">
        <v>1514.11</v>
      </c>
      <c r="I38" s="5" t="n">
        <v>1490.95</v>
      </c>
      <c r="J38" s="5" t="n">
        <v>2000.29</v>
      </c>
    </row>
    <row r="39" customFormat="false" ht="12.85" hidden="false" customHeight="false" outlineLevel="0" collapsed="false">
      <c r="B39" s="5" t="n">
        <v>35</v>
      </c>
      <c r="C39" s="5" t="n">
        <v>1611.34</v>
      </c>
      <c r="D39" s="8" t="n">
        <v>3801.47</v>
      </c>
      <c r="E39" s="5" t="n">
        <v>2597.59</v>
      </c>
      <c r="F39" s="5" t="n">
        <v>2120.67</v>
      </c>
      <c r="G39" s="5" t="n">
        <v>1514.11</v>
      </c>
      <c r="H39" s="5" t="n">
        <v>1514.11</v>
      </c>
      <c r="I39" s="5" t="n">
        <v>1486.32</v>
      </c>
      <c r="J39" s="5" t="n">
        <v>1709.735</v>
      </c>
    </row>
    <row r="40" customFormat="false" ht="12.85" hidden="false" customHeight="false" outlineLevel="0" collapsed="false">
      <c r="B40" s="5" t="n">
        <v>36</v>
      </c>
      <c r="C40" s="5" t="n">
        <v>1611.34</v>
      </c>
      <c r="D40" s="8" t="n">
        <v>3625.52</v>
      </c>
      <c r="E40" s="5" t="n">
        <v>2597.59</v>
      </c>
      <c r="F40" s="5" t="n">
        <v>2120.67</v>
      </c>
      <c r="G40" s="5" t="n">
        <v>1504.84</v>
      </c>
      <c r="H40" s="5" t="n">
        <v>1504.84</v>
      </c>
      <c r="I40" s="5"/>
      <c r="J40" s="5"/>
    </row>
    <row r="41" customFormat="false" ht="12.85" hidden="false" customHeight="false" outlineLevel="0" collapsed="false">
      <c r="B41" s="5" t="n">
        <v>37</v>
      </c>
      <c r="C41" s="5" t="n">
        <v>1574.3</v>
      </c>
      <c r="D41" s="8" t="n">
        <v>3625.52</v>
      </c>
      <c r="E41" s="5" t="n">
        <v>2597.59</v>
      </c>
      <c r="F41" s="5" t="n">
        <v>2120.67</v>
      </c>
      <c r="G41" s="5" t="n">
        <v>1504.84</v>
      </c>
      <c r="H41" s="5" t="n">
        <v>1504.84</v>
      </c>
      <c r="I41" s="5"/>
      <c r="J41" s="5"/>
    </row>
    <row r="42" customFormat="false" ht="12.85" hidden="false" customHeight="false" outlineLevel="0" collapsed="false">
      <c r="B42" s="5" t="n">
        <v>38</v>
      </c>
      <c r="C42" s="5" t="n">
        <v>1574.3</v>
      </c>
      <c r="D42" s="8" t="n">
        <v>3398.63</v>
      </c>
      <c r="E42" s="5" t="n">
        <v>2435.53</v>
      </c>
      <c r="F42" s="5" t="n">
        <v>2060.48</v>
      </c>
      <c r="G42" s="5" t="n">
        <v>1495.58</v>
      </c>
      <c r="H42" s="5" t="n">
        <v>1495.58</v>
      </c>
      <c r="I42" s="5"/>
      <c r="J42" s="5"/>
    </row>
    <row r="43" customFormat="false" ht="12.85" hidden="false" customHeight="false" outlineLevel="0" collapsed="false">
      <c r="B43" s="5" t="n">
        <v>39</v>
      </c>
      <c r="C43" s="5" t="n">
        <v>1537.26</v>
      </c>
      <c r="D43" s="8" t="n">
        <v>3398.63</v>
      </c>
      <c r="E43" s="5" t="n">
        <v>2435.53</v>
      </c>
      <c r="F43" s="5" t="n">
        <v>2060.48</v>
      </c>
      <c r="G43" s="5" t="n">
        <v>1495.58</v>
      </c>
      <c r="H43" s="5" t="n">
        <v>1495.58</v>
      </c>
      <c r="I43" s="5"/>
      <c r="J43" s="5"/>
      <c r="M43" s="9"/>
    </row>
    <row r="44" customFormat="false" ht="12.85" hidden="false" customHeight="false" outlineLevel="0" collapsed="false">
      <c r="B44" s="5" t="n">
        <v>40</v>
      </c>
      <c r="C44" s="5" t="n">
        <v>1537.26</v>
      </c>
      <c r="D44" s="8" t="n">
        <v>3222.68</v>
      </c>
      <c r="E44" s="5" t="n">
        <v>2264.21</v>
      </c>
      <c r="F44" s="5" t="n">
        <v>2000.29</v>
      </c>
      <c r="G44" s="5" t="n">
        <v>1490.95</v>
      </c>
      <c r="H44" s="5" t="n">
        <v>1490.95</v>
      </c>
      <c r="I44" s="5"/>
      <c r="J44" s="5"/>
      <c r="M44" s="9"/>
    </row>
    <row r="45" customFormat="false" ht="12.85" hidden="false" customHeight="false" outlineLevel="0" collapsed="false">
      <c r="B45" s="5" t="n">
        <v>41</v>
      </c>
      <c r="C45" s="5" t="n">
        <v>1514.11</v>
      </c>
      <c r="D45" s="8" t="n">
        <v>3222.68</v>
      </c>
      <c r="E45" s="5" t="n">
        <v>1952.8275</v>
      </c>
      <c r="F45" s="5" t="n">
        <v>1709.735</v>
      </c>
      <c r="G45" s="5" t="n">
        <v>1486.32</v>
      </c>
      <c r="H45" s="5" t="n">
        <v>1486.32</v>
      </c>
      <c r="I45" s="5"/>
      <c r="J45" s="5"/>
      <c r="M45" s="9"/>
    </row>
    <row r="46" customFormat="false" ht="12.85" hidden="false" customHeight="false" outlineLevel="0" collapsed="false">
      <c r="B46" s="5" t="n">
        <v>42</v>
      </c>
      <c r="C46" s="5"/>
      <c r="D46" s="8" t="n">
        <v>3046.73</v>
      </c>
      <c r="E46" s="5"/>
      <c r="F46" s="5"/>
      <c r="G46" s="5"/>
      <c r="H46" s="5"/>
      <c r="I46" s="5"/>
      <c r="J46" s="5"/>
    </row>
    <row r="47" customFormat="false" ht="12.85" hidden="false" customHeight="false" outlineLevel="0" collapsed="false">
      <c r="B47" s="2" t="s">
        <v>11</v>
      </c>
      <c r="C47" s="3" t="n">
        <f aca="false">'plafond sécu et CNAV'!J46*(1-0.074)</f>
        <v>1163.04495245328</v>
      </c>
      <c r="D47" s="3" t="n">
        <f aca="false">'plafond sécu et CNAV'!K46*(1-0.074)</f>
        <v>1328.54362741677</v>
      </c>
      <c r="E47" s="3" t="n">
        <f aca="false">'plafond sécu et CNAV'!L46*(1-0.074)</f>
        <v>1328.54362741677</v>
      </c>
      <c r="F47" s="3" t="n">
        <f aca="false">'plafond sécu et CNAV'!M46*(1-0.074)</f>
        <v>1326.17023319931</v>
      </c>
      <c r="G47" s="3" t="n">
        <f aca="false">'plafond sécu et CNAV'!N46*(1-0.074)</f>
        <v>949.874270345757</v>
      </c>
      <c r="H47" s="3" t="n">
        <f aca="false">'plafond sécu et CNAV'!O46*(1-0.074)</f>
        <v>949.874270345757</v>
      </c>
      <c r="I47" s="3" t="n">
        <f aca="false">'plafond sécu et CNAV'!P46*(1-0.074)</f>
        <v>879.86189653834</v>
      </c>
      <c r="J47" s="3" t="n">
        <f aca="false">'plafond sécu et CNAV'!Q46*(1-0.074)</f>
        <v>1263.01926971363</v>
      </c>
    </row>
    <row r="48" customFormat="false" ht="12.85" hidden="false" customHeight="false" outlineLevel="0" collapsed="false">
      <c r="B48" s="5" t="s">
        <v>12</v>
      </c>
      <c r="C48" s="3" t="n">
        <f aca="false">'calculs agirc'!C47*(1-0.084)+ARRCO!G99*(1-0.084)</f>
        <v>531.150165882301</v>
      </c>
      <c r="D48" s="3" t="n">
        <f aca="false">'calculs agirc'!D47*(1-0.084)+ARRCO!H99*(1-0.084)</f>
        <v>2327.94465549108</v>
      </c>
      <c r="E48" s="3" t="n">
        <f aca="false">'calculs agirc'!E47*(1-0.084)+ARRCO!I99*(1-0.084)</f>
        <v>1350.00500702836</v>
      </c>
      <c r="F48" s="3" t="n">
        <f aca="false">'calculs agirc'!F47*(1-0.084)+ARRCO!J99*(1-0.084)</f>
        <v>872.912449833994</v>
      </c>
      <c r="G48" s="3" t="n">
        <f aca="false">'calculs agirc'!G47*(1-0.084)+ARRCO!K99*(1-0.084)</f>
        <v>457.080748255082</v>
      </c>
      <c r="H48" s="3" t="n">
        <f aca="false">'calculs agirc'!H47*(1-0.084)+ARRCO!L99*(1-0.084)</f>
        <v>457.080748255082</v>
      </c>
      <c r="I48" s="3" t="n">
        <f aca="false">'calculs agirc'!I47*(1-0.084)+ARRCO!M99*(1-0.084)</f>
        <v>374.873641729135</v>
      </c>
      <c r="J48" s="3" t="n">
        <f aca="false">'calculs agirc'!J47*(1-0.084)+ARRCO!N99*(1-0.084)</f>
        <v>641.094963861163</v>
      </c>
    </row>
    <row r="49" customFormat="false" ht="12.8" hidden="false" customHeight="false" outlineLevel="0" collapsed="false">
      <c r="B49" s="10" t="s">
        <v>13</v>
      </c>
      <c r="C49" s="11" t="n">
        <f aca="false">C47+C48</f>
        <v>1694.19511833558</v>
      </c>
      <c r="D49" s="11" t="n">
        <f aca="false">D47+D48</f>
        <v>3656.48828290785</v>
      </c>
      <c r="E49" s="11" t="n">
        <f aca="false">E47+E48</f>
        <v>2678.54863444513</v>
      </c>
      <c r="F49" s="11" t="n">
        <f aca="false">F47+F48</f>
        <v>2199.0826830333</v>
      </c>
      <c r="G49" s="11" t="n">
        <f aca="false">G47+G48</f>
        <v>1406.95501860084</v>
      </c>
      <c r="H49" s="11" t="n">
        <f aca="false">H47+H48</f>
        <v>1406.95501860084</v>
      </c>
      <c r="I49" s="11" t="n">
        <f aca="false">I47+I48</f>
        <v>1254.73553826747</v>
      </c>
      <c r="J49" s="11" t="n">
        <f aca="false">J47+J48</f>
        <v>1904.11423357479</v>
      </c>
    </row>
    <row r="50" customFormat="false" ht="12.8" hidden="false" customHeight="false" outlineLevel="0" collapsed="false">
      <c r="B50" s="12" t="s">
        <v>14</v>
      </c>
      <c r="C50" s="4" t="n">
        <v>0.64</v>
      </c>
      <c r="D50" s="4" t="n">
        <v>0.51</v>
      </c>
      <c r="E50" s="4" t="n">
        <v>0.76</v>
      </c>
      <c r="F50" s="4" t="n">
        <v>0.76</v>
      </c>
      <c r="G50" s="4" t="n">
        <v>0.71</v>
      </c>
      <c r="H50" s="4" t="n">
        <v>0.69</v>
      </c>
      <c r="I50" s="4" t="n">
        <v>0.54</v>
      </c>
      <c r="J50" s="4" t="n">
        <v>0.81</v>
      </c>
    </row>
    <row r="51" customFormat="false" ht="12.8" hidden="false" customHeight="false" outlineLevel="0" collapsed="false">
      <c r="B51" s="13" t="s">
        <v>15</v>
      </c>
      <c r="C51" s="14" t="n">
        <f aca="false">C4*C50*(1+C55)*(1-(0.08*0.9825))*0.99</f>
        <v>1795.84407611136</v>
      </c>
      <c r="D51" s="14" t="n">
        <f aca="false">D4*D50*(1+D55)*(1-(0.08*0.9825))*0.99</f>
        <v>4262.49486799092</v>
      </c>
      <c r="E51" s="14" t="n">
        <f aca="false">E4*E50*(1+E55)*(1-(0.08*0.9825))*0.99</f>
        <v>2925.30761104111</v>
      </c>
      <c r="F51" s="14" t="n">
        <f aca="false">F4*F50*(1+F55)*(1-(0.08*0.9825))*0.99</f>
        <v>2281.15459802102</v>
      </c>
      <c r="G51" s="14" t="n">
        <f aca="false">G4*G50*(1+G55)*(1-(0.08*0.9825))*0.99</f>
        <v>1675.68196210549</v>
      </c>
      <c r="H51" s="14" t="n">
        <f aca="false">H4*H50*(1+H55)*(1-(0.08*0.9825))*0.99</f>
        <v>1452.74443892741</v>
      </c>
      <c r="I51" s="14" t="n">
        <f aca="false">I4*I50*(1+I55)*(1-(0.08*0.9825))*0.99</f>
        <v>1136.93043046493</v>
      </c>
      <c r="J51" s="14" t="n">
        <f aca="false">J4*J50*(1+J55)*(1-(0.08*0.9825))*0.99</f>
        <v>2431.23055841714</v>
      </c>
    </row>
    <row r="52" customFormat="false" ht="12.8" hidden="false" customHeight="false" outlineLevel="0" collapsed="false">
      <c r="B52" s="0" t="s">
        <v>16</v>
      </c>
      <c r="C52" s="15" t="n">
        <v>1425.15614563328</v>
      </c>
      <c r="D52" s="15" t="n">
        <v>3402.06464523526</v>
      </c>
      <c r="E52" s="15" t="n">
        <v>2377.85400270941</v>
      </c>
      <c r="F52" s="15" t="n">
        <v>1750.40463289815</v>
      </c>
      <c r="G52" s="15" t="n">
        <v>1074.60260258612</v>
      </c>
      <c r="H52" s="15" t="n">
        <v>1243.47536756273</v>
      </c>
      <c r="I52" s="15" t="n">
        <v>807.239392885763</v>
      </c>
      <c r="J52" s="15" t="n">
        <v>1481.32872338483</v>
      </c>
    </row>
    <row r="53" customFormat="false" ht="12.8" hidden="false" customHeight="false" outlineLevel="0" collapsed="false">
      <c r="B53" s="10" t="s">
        <v>17</v>
      </c>
      <c r="C53" s="10" t="n">
        <v>62</v>
      </c>
      <c r="D53" s="11" t="n">
        <v>65</v>
      </c>
      <c r="E53" s="10" t="n">
        <v>64</v>
      </c>
      <c r="F53" s="10" t="n">
        <v>62</v>
      </c>
      <c r="G53" s="10" t="n">
        <v>62</v>
      </c>
      <c r="H53" s="10" t="n">
        <v>62</v>
      </c>
      <c r="I53" s="10" t="n">
        <v>62</v>
      </c>
      <c r="J53" s="10" t="n">
        <v>62</v>
      </c>
    </row>
    <row r="54" customFormat="false" ht="12.8" hidden="false" customHeight="false" outlineLevel="0" collapsed="false">
      <c r="B54" s="16" t="s">
        <v>18</v>
      </c>
      <c r="C54" s="16" t="n">
        <v>60</v>
      </c>
      <c r="D54" s="17" t="n">
        <v>64</v>
      </c>
      <c r="E54" s="16" t="n">
        <v>63</v>
      </c>
      <c r="F54" s="16" t="n">
        <v>60</v>
      </c>
      <c r="G54" s="16" t="n">
        <v>52</v>
      </c>
      <c r="H54" s="16" t="n">
        <v>60</v>
      </c>
      <c r="I54" s="16" t="n">
        <v>47</v>
      </c>
      <c r="J54" s="16" t="n">
        <v>56</v>
      </c>
    </row>
    <row r="55" customFormat="false" ht="12.8" hidden="false" customHeight="false" outlineLevel="0" collapsed="false">
      <c r="B55" s="2" t="s">
        <v>19</v>
      </c>
      <c r="C55" s="18" t="n">
        <v>0.29</v>
      </c>
      <c r="D55" s="18" t="n">
        <v>0.7</v>
      </c>
      <c r="E55" s="18" t="n">
        <v>0.11</v>
      </c>
      <c r="F55" s="18" t="n">
        <v>0.08</v>
      </c>
      <c r="G55" s="18" t="n">
        <v>0.39</v>
      </c>
      <c r="H55" s="18" t="n">
        <v>0.24</v>
      </c>
      <c r="I55" s="18" t="n">
        <v>0.24</v>
      </c>
      <c r="J55" s="18" t="n">
        <v>0.08</v>
      </c>
      <c r="K55" s="0" t="s">
        <v>20</v>
      </c>
    </row>
    <row r="56" customFormat="false" ht="13.4" hidden="false" customHeight="false" outlineLevel="0" collapsed="false">
      <c r="B56" s="2" t="s">
        <v>21</v>
      </c>
      <c r="C56" s="19" t="n">
        <v>0.18</v>
      </c>
      <c r="D56" s="19" t="n">
        <v>0.14</v>
      </c>
      <c r="E56" s="19" t="n">
        <v>0.22</v>
      </c>
      <c r="F56" s="19" t="n">
        <v>0.15</v>
      </c>
      <c r="G56" s="19" t="n">
        <v>0.06</v>
      </c>
      <c r="H56" s="19" t="n">
        <v>0.15</v>
      </c>
      <c r="I56" s="19" t="n">
        <v>0.055</v>
      </c>
      <c r="J56" s="19" t="n">
        <v>0.045</v>
      </c>
      <c r="K56" s="4" t="n">
        <f aca="false">SUM(C56:J56)</f>
        <v>1</v>
      </c>
      <c r="P56" s="4"/>
      <c r="T56" s="4"/>
    </row>
    <row r="57" customFormat="false" ht="12.8" hidden="false" customHeight="false" outlineLevel="0" collapsed="false">
      <c r="B57" s="0" t="s">
        <v>22</v>
      </c>
      <c r="C57" s="4" t="n">
        <v>0.42</v>
      </c>
      <c r="D57" s="4" t="n">
        <v>0.69</v>
      </c>
      <c r="E57" s="4" t="n">
        <v>0.46</v>
      </c>
      <c r="F57" s="4" t="n">
        <v>0.3</v>
      </c>
      <c r="G57" s="4" t="n">
        <v>0.97</v>
      </c>
      <c r="H57" s="4" t="n">
        <v>0.27</v>
      </c>
      <c r="I57" s="4" t="n">
        <v>0.08</v>
      </c>
      <c r="J57" s="4" t="n">
        <v>0.3</v>
      </c>
      <c r="P57" s="4"/>
      <c r="T57" s="4"/>
    </row>
    <row r="58" customFormat="false" ht="12.8" hidden="false" customHeight="false" outlineLevel="0" collapsed="false">
      <c r="B58" s="20" t="s">
        <v>23</v>
      </c>
      <c r="C58" s="21"/>
      <c r="D58" s="21"/>
      <c r="E58" s="21"/>
      <c r="F58" s="21"/>
      <c r="G58" s="21"/>
      <c r="H58" s="21"/>
      <c r="I58" s="21"/>
      <c r="J58" s="21"/>
      <c r="P58" s="4"/>
      <c r="T58" s="4"/>
    </row>
    <row r="59" customFormat="false" ht="12.8" hidden="false" customHeight="false" outlineLevel="0" collapsed="false">
      <c r="B59" s="0" t="s">
        <v>24</v>
      </c>
      <c r="C59" s="0" t="n">
        <f aca="false">'données complémentaire'!$M$6+60 - C53</f>
        <v>20.83</v>
      </c>
      <c r="D59" s="0" t="n">
        <f aca="false">'données complémentaire'!$M$6+60 - D53</f>
        <v>17.83</v>
      </c>
      <c r="E59" s="0" t="n">
        <f aca="false">'données complémentaire'!$M$6+60 - E53</f>
        <v>18.83</v>
      </c>
      <c r="F59" s="0" t="n">
        <f aca="false">'données complémentaire'!$M$6+60 - F53</f>
        <v>20.83</v>
      </c>
      <c r="G59" s="0" t="n">
        <f aca="false">'données complémentaire'!$M$6+60 - G53</f>
        <v>20.83</v>
      </c>
      <c r="H59" s="0" t="n">
        <f aca="false">'données complémentaire'!$M$6+60 - H53</f>
        <v>20.83</v>
      </c>
      <c r="I59" s="0" t="n">
        <f aca="false">'données complémentaire'!$M$6+60 - I53</f>
        <v>20.83</v>
      </c>
      <c r="J59" s="0" t="n">
        <f aca="false">'données complémentaire'!$M$6+60 - J53</f>
        <v>20.83</v>
      </c>
      <c r="T59" s="4"/>
    </row>
    <row r="60" customFormat="false" ht="12.8" hidden="false" customHeight="false" outlineLevel="0" collapsed="false">
      <c r="B60" s="0" t="s">
        <v>25</v>
      </c>
      <c r="C60" s="0" t="n">
        <f aca="false">'données complémentaire'!$M$5+60 - C53</f>
        <v>25.75</v>
      </c>
      <c r="D60" s="0" t="n">
        <f aca="false">'données complémentaire'!$M$5+60 - D53</f>
        <v>22.75</v>
      </c>
      <c r="E60" s="0" t="n">
        <f aca="false">'données complémentaire'!$M$5+60 - E53</f>
        <v>23.75</v>
      </c>
      <c r="F60" s="0" t="n">
        <f aca="false">'données complémentaire'!$M$5+60 - F53</f>
        <v>25.75</v>
      </c>
      <c r="G60" s="0" t="n">
        <f aca="false">'données complémentaire'!$M$5+60 - G53</f>
        <v>25.75</v>
      </c>
      <c r="H60" s="0" t="n">
        <f aca="false">'données complémentaire'!$M$5+60 - H53</f>
        <v>25.75</v>
      </c>
      <c r="I60" s="0" t="n">
        <f aca="false">'données complémentaire'!$M$5+60 - I53</f>
        <v>25.75</v>
      </c>
      <c r="J60" s="0" t="n">
        <f aca="false">'données complémentaire'!$M$5+60 - J53</f>
        <v>25.75</v>
      </c>
      <c r="T60" s="4"/>
    </row>
    <row r="61" customFormat="false" ht="12.8" hidden="false" customHeight="false" outlineLevel="0" collapsed="false">
      <c r="B61" s="22" t="s">
        <v>26</v>
      </c>
      <c r="C61" s="23" t="n">
        <f aca="false">C51*(C57*('données complémentaire'!$M$6+60 - C54)+(1-C57)*('données complémentaire'!$M$5+60 - C54))*12</f>
        <v>553484.890958565</v>
      </c>
      <c r="D61" s="23" t="n">
        <f aca="false">D51*(D57*('données complémentaire'!$M$6+60 - D54)+(1-D57)*('données complémentaire'!$M$5+60 - D54))*12</f>
        <v>1041167.22644315</v>
      </c>
      <c r="E61" s="23" t="n">
        <f aca="false">E51*(E57*('données complémentaire'!$M$6+60 - E54)+(1-E57)*('données complémentaire'!$M$5+60 - E54))*12</f>
        <v>789369.686255511</v>
      </c>
      <c r="F61" s="23" t="n">
        <f aca="false">F51*(F57*('données complémentaire'!$M$6+60 - F54)+(1-F57)*('données complémentaire'!$M$5+60 - F54))*12</f>
        <v>719220.670900853</v>
      </c>
      <c r="G61" s="23" t="n">
        <f aca="false">G51*(G57*('données complémentaire'!$M$6+60 - G54)+(1-G57)*('données complémentaire'!$M$5+60 - G54))*12</f>
        <v>622903.266591829</v>
      </c>
      <c r="H61" s="23" t="n">
        <f aca="false">H51*(H57*('données complémentaire'!$M$6+60 - H54)+(1-H57)*('données complémentaire'!$M$5+60 - H54))*12</f>
        <v>460605.989610773</v>
      </c>
      <c r="I61" s="23" t="n">
        <f aca="false">I51*(I57*('données complémentaire'!$M$6+60 - I54)+(1-I57)*('données complémentaire'!$M$5+60 - I54))*12</f>
        <v>550589.030688178</v>
      </c>
      <c r="J61" s="23" t="n">
        <f aca="false">J51*(J57*('données complémentaire'!$M$6+60 - J54)+(1-J57)*('données complémentaire'!$M$5+60 - J54))*12</f>
        <v>883236.887106247</v>
      </c>
      <c r="K61" s="20" t="s">
        <v>27</v>
      </c>
      <c r="P61" s="4"/>
      <c r="S61" s="4"/>
      <c r="T61" s="4"/>
    </row>
    <row r="62" customFormat="false" ht="12.8" hidden="false" customHeight="false" outlineLevel="0" collapsed="false">
      <c r="B62" s="24" t="s">
        <v>28</v>
      </c>
      <c r="C62" s="25" t="n">
        <f aca="false">C61*C56</f>
        <v>99627.2803725416</v>
      </c>
      <c r="D62" s="25" t="n">
        <f aca="false">D61*D56</f>
        <v>145763.41170204</v>
      </c>
      <c r="E62" s="25" t="n">
        <f aca="false">E61*E56</f>
        <v>173661.330976213</v>
      </c>
      <c r="F62" s="25" t="n">
        <f aca="false">F61*F56</f>
        <v>107883.100635128</v>
      </c>
      <c r="G62" s="25" t="n">
        <f aca="false">G61*G56</f>
        <v>37374.1959955097</v>
      </c>
      <c r="H62" s="25" t="n">
        <f aca="false">H61*H56</f>
        <v>69090.8984416159</v>
      </c>
      <c r="I62" s="25" t="n">
        <f aca="false">I61*I56</f>
        <v>30282.3966878498</v>
      </c>
      <c r="J62" s="25" t="n">
        <f aca="false">J61*J56</f>
        <v>39745.6599197811</v>
      </c>
      <c r="K62" s="23" t="n">
        <f aca="false">SUM(C62:J62)</f>
        <v>703428.274730679</v>
      </c>
      <c r="P62" s="4"/>
      <c r="S62" s="4"/>
      <c r="T62" s="4"/>
    </row>
    <row r="63" customFormat="false" ht="12.8" hidden="false" customHeight="false" outlineLevel="0" collapsed="false">
      <c r="B63" s="26" t="s">
        <v>29</v>
      </c>
      <c r="C63" s="27" t="n">
        <f aca="false">C49*(C57*C59+(1-C57)*C60)*12</f>
        <v>481495.674055351</v>
      </c>
      <c r="D63" s="27" t="n">
        <f aca="false">D49*(D57*D59+(1-D57)*D60)*12</f>
        <v>849264.744160056</v>
      </c>
      <c r="E63" s="27" t="n">
        <f aca="false">E49*(E57*E59+(1-E57)*E60)*12</f>
        <v>690641.265583148</v>
      </c>
      <c r="F63" s="27" t="n">
        <f aca="false">F49*(F57*F59+(1-F57)*F60)*12</f>
        <v>640566.396575404</v>
      </c>
      <c r="G63" s="27" t="n">
        <f aca="false">G49*(G57*G59+(1-G57)*G60)*12</f>
        <v>354174.475178412</v>
      </c>
      <c r="H63" s="27" t="n">
        <f aca="false">H49*(H57*H59+(1-H57)*H60)*12</f>
        <v>412321.112187147</v>
      </c>
      <c r="I63" s="27" t="n">
        <f aca="false">I49*(I57*I59+(1-I57)*I60)*12</f>
        <v>381786.914430303</v>
      </c>
      <c r="J63" s="27" t="n">
        <f aca="false">J49*(J57*J59+(1-J57)*J60)*12</f>
        <v>554645.626869533</v>
      </c>
      <c r="K63" s="20" t="s">
        <v>30</v>
      </c>
      <c r="P63" s="4"/>
      <c r="Q63" s="4"/>
      <c r="T63" s="4"/>
    </row>
    <row r="64" customFormat="false" ht="12.8" hidden="false" customHeight="false" outlineLevel="0" collapsed="false">
      <c r="B64" s="24" t="s">
        <v>31</v>
      </c>
      <c r="C64" s="25" t="n">
        <f aca="false">C63*C56</f>
        <v>86669.2213299631</v>
      </c>
      <c r="D64" s="25" t="n">
        <f aca="false">D63*D56</f>
        <v>118897.064182408</v>
      </c>
      <c r="E64" s="25" t="n">
        <f aca="false">E63*E56</f>
        <v>151941.078428292</v>
      </c>
      <c r="F64" s="25" t="n">
        <f aca="false">F63*F56</f>
        <v>96084.9594863106</v>
      </c>
      <c r="G64" s="25" t="n">
        <f aca="false">G63*G56</f>
        <v>21250.4685107047</v>
      </c>
      <c r="H64" s="25" t="n">
        <f aca="false">H63*H56</f>
        <v>61848.1668280721</v>
      </c>
      <c r="I64" s="25" t="n">
        <f aca="false">I63*I56</f>
        <v>20998.2802936667</v>
      </c>
      <c r="J64" s="25" t="n">
        <f aca="false">J63*J56</f>
        <v>24959.053209129</v>
      </c>
      <c r="K64" s="27" t="n">
        <f aca="false">SUM(C64:J64)</f>
        <v>582648.292268546</v>
      </c>
      <c r="N64" s="4"/>
      <c r="Q64" s="4"/>
    </row>
    <row r="65" customFormat="false" ht="12.8" hidden="false" customHeight="false" outlineLevel="0" collapsed="false">
      <c r="J65" s="28" t="s">
        <v>32</v>
      </c>
      <c r="K65" s="29" t="n">
        <f aca="false">K62-K64</f>
        <v>120779.982462133</v>
      </c>
    </row>
    <row r="66" customFormat="false" ht="12.8" hidden="false" customHeight="false" outlineLevel="0" collapsed="false">
      <c r="J66" s="28" t="s">
        <v>33</v>
      </c>
      <c r="K66" s="4" t="n">
        <f aca="false">(K62-K64)/K62</f>
        <v>0.171701915889542</v>
      </c>
    </row>
  </sheetData>
  <sheetProtection sheet="true" password="9cd6" objects="true" scenarios="true"/>
  <mergeCells count="1">
    <mergeCell ref="E2:G2"/>
  </mergeCells>
  <printOptions headings="false" gridLines="false" gridLinesSet="true" horizontalCentered="false" verticalCentered="false"/>
  <pageMargins left="0.7875" right="0.7875" top="1.025" bottom="1.025" header="0.7875" footer="0.7875"/>
  <pageSetup paperSize="9" scale="100" firstPageNumber="1" fitToWidth="1" fitToHeight="1" pageOrder="downThenOver" orientation="portrait" usePrinterDefaults="false" blackAndWhite="false" draft="false" cellComments="none" useFirstPageNumber="true" horizontalDpi="300" verticalDpi="300" copies="1"/>
  <headerFooter differentFirst="false" differentOddEven="false">
    <oddHeader>&amp;C&amp;A</oddHeader>
    <oddFooter>&amp;CPage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1:V47"/>
  <sheetViews>
    <sheetView windowProtection="false" showFormulas="false" showGridLines="true" showRowColHeaders="true" showZeros="true" rightToLeft="false" tabSelected="false" showOutlineSymbols="true" defaultGridColor="true" view="normal" topLeftCell="C1" colorId="64" zoomScale="100" zoomScaleNormal="100" zoomScalePageLayoutView="100" workbookViewId="0">
      <selection pane="topLeft" activeCell="L23" activeCellId="0" sqref="L23"/>
    </sheetView>
  </sheetViews>
  <sheetFormatPr defaultRowHeight="12.85"/>
  <cols>
    <col collapsed="false" hidden="false" max="2" min="1" style="0" width="11.5204081632653"/>
    <col collapsed="false" hidden="false" max="3" min="3" style="0" width="17.9336734693878"/>
    <col collapsed="false" hidden="false" max="4" min="4" style="0" width="11.5204081632653"/>
    <col collapsed="false" hidden="false" max="5" min="5" style="0" width="15.6836734693878"/>
    <col collapsed="false" hidden="false" max="6" min="6" style="0" width="11.5204081632653"/>
    <col collapsed="false" hidden="false" max="7" min="7" style="0" width="15.7959183673469"/>
    <col collapsed="false" hidden="false" max="8" min="8" style="0" width="18.3571428571429"/>
    <col collapsed="false" hidden="false" max="10" min="9" style="0" width="11.5204081632653"/>
    <col collapsed="false" hidden="false" max="11" min="11" style="0" width="14.9744897959184"/>
    <col collapsed="false" hidden="false" max="12" min="12" style="0" width="22.8775510204082"/>
    <col collapsed="false" hidden="false" max="1025" min="13" style="0" width="11.5204081632653"/>
  </cols>
  <sheetData>
    <row r="1" customFormat="false" ht="13.4" hidden="false" customHeight="false" outlineLevel="0" collapsed="false">
      <c r="B1" s="0" t="s">
        <v>34</v>
      </c>
      <c r="G1" s="30" t="s">
        <v>35</v>
      </c>
    </row>
    <row r="2" customFormat="false" ht="13.4" hidden="false" customHeight="false" outlineLevel="0" collapsed="false">
      <c r="B2" s="31" t="s">
        <v>36</v>
      </c>
      <c r="C2" s="32" t="s">
        <v>37</v>
      </c>
      <c r="D2" s="32" t="s">
        <v>38</v>
      </c>
      <c r="E2" s="33" t="s">
        <v>39</v>
      </c>
      <c r="G2" s="34" t="s">
        <v>40</v>
      </c>
      <c r="H2" s="35" t="s">
        <v>41</v>
      </c>
      <c r="I2" s="32" t="s">
        <v>38</v>
      </c>
      <c r="J2" s="33" t="s">
        <v>42</v>
      </c>
    </row>
    <row r="3" customFormat="false" ht="12.85" hidden="false" customHeight="false" outlineLevel="0" collapsed="false">
      <c r="B3" s="36" t="n">
        <v>2014</v>
      </c>
      <c r="C3" s="37" t="n">
        <v>5.3075</v>
      </c>
      <c r="D3" s="4" t="n">
        <f aca="false">(C3-C4)/C4</f>
        <v>0.00130173942572537</v>
      </c>
      <c r="E3" s="38" t="n">
        <v>0.16344</v>
      </c>
      <c r="G3" s="39" t="n">
        <v>55.5635</v>
      </c>
      <c r="H3" s="30" t="n">
        <f aca="false">G3/12</f>
        <v>4.63029166666667</v>
      </c>
      <c r="I3" s="0" t="n">
        <f aca="false">H3/$H$3</f>
        <v>1</v>
      </c>
      <c r="J3" s="38" t="n">
        <f aca="false">(H3-H4)/H4</f>
        <v>0</v>
      </c>
      <c r="L3" s="4"/>
      <c r="O3" s="4"/>
      <c r="P3" s="4"/>
      <c r="R3" s="4"/>
      <c r="S3" s="4"/>
      <c r="V3" s="4"/>
    </row>
    <row r="4" customFormat="false" ht="12.85" hidden="false" customHeight="false" outlineLevel="0" collapsed="false">
      <c r="B4" s="36" t="n">
        <v>2013</v>
      </c>
      <c r="C4" s="37" t="n">
        <v>5.3006</v>
      </c>
      <c r="D4" s="4" t="n">
        <f aca="false">(C4-C5)/C5</f>
        <v>0.00946504408768031</v>
      </c>
      <c r="E4" s="9"/>
      <c r="G4" s="39" t="n">
        <v>55.5635</v>
      </c>
      <c r="H4" s="30" t="n">
        <f aca="false">G4/12</f>
        <v>4.63029166666667</v>
      </c>
      <c r="I4" s="0" t="n">
        <f aca="false">H4/$H$3</f>
        <v>1</v>
      </c>
      <c r="J4" s="38" t="n">
        <f aca="false">(H4-H5)/H5</f>
        <v>0</v>
      </c>
      <c r="L4" s="0" t="s">
        <v>43</v>
      </c>
      <c r="O4" s="4"/>
      <c r="P4" s="4"/>
    </row>
    <row r="5" customFormat="false" ht="12.85" hidden="false" customHeight="false" outlineLevel="0" collapsed="false">
      <c r="B5" s="36" t="n">
        <v>2012</v>
      </c>
      <c r="C5" s="37" t="n">
        <v>5.2509</v>
      </c>
      <c r="D5" s="4" t="n">
        <f aca="false">(C5-C6)/C6</f>
        <v>0.0224909452038789</v>
      </c>
      <c r="E5" s="9"/>
      <c r="G5" s="39" t="n">
        <v>55.5635</v>
      </c>
      <c r="H5" s="30" t="n">
        <f aca="false">G5/12</f>
        <v>4.63029166666667</v>
      </c>
      <c r="I5" s="0" t="n">
        <f aca="false">H5/$H$3</f>
        <v>1</v>
      </c>
      <c r="J5" s="38" t="n">
        <f aca="false">(H5-H6)/H6</f>
        <v>0</v>
      </c>
      <c r="L5" s="0" t="s">
        <v>44</v>
      </c>
      <c r="M5" s="0" t="n">
        <v>27.75</v>
      </c>
      <c r="N5" s="4" t="n">
        <v>0.514</v>
      </c>
      <c r="O5" s="4"/>
      <c r="P5" s="4"/>
      <c r="R5" s="4"/>
      <c r="S5" s="4"/>
      <c r="V5" s="4"/>
    </row>
    <row r="6" customFormat="false" ht="12.85" hidden="false" customHeight="false" outlineLevel="0" collapsed="false">
      <c r="B6" s="36" t="n">
        <v>2011</v>
      </c>
      <c r="C6" s="37" t="n">
        <v>5.1354</v>
      </c>
      <c r="D6" s="4" t="n">
        <f aca="false">(C6-C7)/C7</f>
        <v>0.0219904873728831</v>
      </c>
      <c r="E6" s="9"/>
      <c r="G6" s="39" t="n">
        <v>55.5635</v>
      </c>
      <c r="H6" s="30" t="n">
        <f aca="false">G6/12</f>
        <v>4.63029166666667</v>
      </c>
      <c r="I6" s="0" t="n">
        <f aca="false">H6/$H$3</f>
        <v>1</v>
      </c>
      <c r="J6" s="38" t="n">
        <f aca="false">(H6-H7)/H7</f>
        <v>0</v>
      </c>
      <c r="L6" s="0" t="s">
        <v>45</v>
      </c>
      <c r="M6" s="0" t="n">
        <v>22.83</v>
      </c>
      <c r="N6" s="4" t="n">
        <v>0.486</v>
      </c>
      <c r="O6" s="4"/>
      <c r="P6" s="4"/>
      <c r="R6" s="4"/>
      <c r="S6" s="4"/>
      <c r="V6" s="4"/>
    </row>
    <row r="7" customFormat="false" ht="12.85" hidden="false" customHeight="false" outlineLevel="0" collapsed="false">
      <c r="B7" s="36" t="n">
        <v>2010</v>
      </c>
      <c r="C7" s="37" t="n">
        <v>5.0249</v>
      </c>
      <c r="D7" s="4" t="n">
        <f aca="false">(C7-C8)/C8</f>
        <v>0.0130029836303523</v>
      </c>
      <c r="E7" s="9"/>
      <c r="G7" s="39" t="n">
        <v>55.5635</v>
      </c>
      <c r="H7" s="30" t="n">
        <f aca="false">G7/12</f>
        <v>4.63029166666667</v>
      </c>
      <c r="I7" s="0" t="n">
        <f aca="false">H7/$H$3</f>
        <v>1</v>
      </c>
      <c r="J7" s="38" t="n">
        <f aca="false">(H7-H8)/H8</f>
        <v>0.00801499228071704</v>
      </c>
      <c r="L7" s="0" t="s">
        <v>46</v>
      </c>
      <c r="M7" s="0" t="n">
        <f aca="false">M5*N5+M6*N6</f>
        <v>25.35888</v>
      </c>
      <c r="O7" s="4"/>
      <c r="P7" s="4"/>
      <c r="R7" s="4"/>
      <c r="S7" s="4"/>
      <c r="V7" s="4"/>
    </row>
    <row r="8" customFormat="false" ht="12.85" hidden="false" customHeight="false" outlineLevel="0" collapsed="false">
      <c r="B8" s="36" t="n">
        <v>2009</v>
      </c>
      <c r="C8" s="37" t="n">
        <v>4.9604</v>
      </c>
      <c r="D8" s="4" t="n">
        <f aca="false">(C8-C9)/C9</f>
        <v>0.0179982350647485</v>
      </c>
      <c r="E8" s="9"/>
      <c r="G8" s="39" t="n">
        <v>55.1217</v>
      </c>
      <c r="H8" s="30" t="n">
        <f aca="false">G8/12</f>
        <v>4.593475</v>
      </c>
      <c r="I8" s="0" t="n">
        <f aca="false">H8/$H$3</f>
        <v>0.992048737030604</v>
      </c>
      <c r="J8" s="38" t="n">
        <f aca="false">(H8-H9)/H9</f>
        <v>0.00809450045812742</v>
      </c>
      <c r="O8" s="4"/>
      <c r="P8" s="4"/>
      <c r="R8" s="4"/>
      <c r="S8" s="4"/>
      <c r="V8" s="4"/>
    </row>
    <row r="9" customFormat="false" ht="12.85" hidden="false" customHeight="false" outlineLevel="0" collapsed="false">
      <c r="B9" s="36" t="n">
        <v>2008</v>
      </c>
      <c r="C9" s="37" t="n">
        <v>4.8727</v>
      </c>
      <c r="D9" s="4" t="n">
        <f aca="false">(C9-C10)/C10</f>
        <v>0.0339946949602121</v>
      </c>
      <c r="E9" s="9"/>
      <c r="G9" s="39" t="n">
        <v>54.6791</v>
      </c>
      <c r="H9" s="30" t="n">
        <f aca="false">G9/12</f>
        <v>4.55659166666667</v>
      </c>
      <c r="I9" s="0" t="n">
        <f aca="false">H9/$H$3</f>
        <v>0.984083076120115</v>
      </c>
      <c r="J9" s="38" t="n">
        <f aca="false">(H9-H10)/H10</f>
        <v>0.00558709561142656</v>
      </c>
      <c r="P9" s="4"/>
      <c r="R9" s="4"/>
      <c r="S9" s="4"/>
      <c r="V9" s="4"/>
    </row>
    <row r="10" customFormat="false" ht="12.85" hidden="false" customHeight="false" outlineLevel="0" collapsed="false">
      <c r="B10" s="36" t="n">
        <v>2007</v>
      </c>
      <c r="C10" s="37" t="n">
        <v>4.7125</v>
      </c>
      <c r="D10" s="4" t="n">
        <f aca="false">(C10-C11)/C11</f>
        <v>0.0369905818149813</v>
      </c>
      <c r="E10" s="9"/>
      <c r="G10" s="39" t="n">
        <v>54.3753</v>
      </c>
      <c r="H10" s="30" t="n">
        <f aca="false">G10/12</f>
        <v>4.531275</v>
      </c>
      <c r="I10" s="0" t="n">
        <f aca="false">H10/$H$3</f>
        <v>0.978615457989507</v>
      </c>
      <c r="J10" s="38" t="n">
        <f aca="false">(H10-H11)/H11</f>
        <v>0.00984301322492395</v>
      </c>
      <c r="O10" s="4"/>
      <c r="P10" s="4"/>
      <c r="R10" s="4"/>
      <c r="S10" s="4"/>
      <c r="V10" s="4"/>
    </row>
    <row r="11" customFormat="false" ht="12.85" hidden="false" customHeight="false" outlineLevel="0" collapsed="false">
      <c r="B11" s="36" t="n">
        <v>2006</v>
      </c>
      <c r="C11" s="37" t="n">
        <v>4.5444</v>
      </c>
      <c r="D11" s="4" t="n">
        <f aca="false">(C11-C12)/C12</f>
        <v>0.0290061816452686</v>
      </c>
      <c r="E11" s="9"/>
      <c r="G11" s="39" t="n">
        <v>53.8453</v>
      </c>
      <c r="H11" s="30" t="n">
        <f aca="false">G11/12</f>
        <v>4.48710833333333</v>
      </c>
      <c r="I11" s="0" t="n">
        <f aca="false">H11/$H$3</f>
        <v>0.96907682201445</v>
      </c>
      <c r="J11" s="38" t="n">
        <f aca="false">(H11-H12)/H12</f>
        <v>0.0121068697698548</v>
      </c>
      <c r="O11" s="4"/>
      <c r="P11" s="4"/>
      <c r="R11" s="4"/>
      <c r="S11" s="4"/>
      <c r="V11" s="4"/>
    </row>
    <row r="12" customFormat="false" ht="12.85" hidden="false" customHeight="false" outlineLevel="0" collapsed="false">
      <c r="B12" s="36" t="n">
        <v>2005</v>
      </c>
      <c r="C12" s="37" t="n">
        <v>4.4163</v>
      </c>
      <c r="D12" s="4" t="n">
        <f aca="false">(C12-C13)/C13</f>
        <v>0.0239983305509181</v>
      </c>
      <c r="E12" s="9"/>
      <c r="G12" s="39" t="n">
        <v>53.2012</v>
      </c>
      <c r="H12" s="30" t="n">
        <f aca="false">G12/12</f>
        <v>4.43343333333333</v>
      </c>
      <c r="I12" s="0" t="n">
        <f aca="false">H12/$H$3</f>
        <v>0.957484679690803</v>
      </c>
      <c r="J12" s="38" t="n">
        <f aca="false">(H12-H13)/H13</f>
        <v>0.00844267360176517</v>
      </c>
      <c r="O12" s="4"/>
      <c r="P12" s="4"/>
      <c r="R12" s="4"/>
      <c r="S12" s="4"/>
      <c r="V12" s="4"/>
    </row>
    <row r="13" customFormat="false" ht="12.85" hidden="false" customHeight="false" outlineLevel="0" collapsed="false">
      <c r="B13" s="36" t="n">
        <v>2004</v>
      </c>
      <c r="C13" s="37" t="n">
        <v>4.3128</v>
      </c>
      <c r="D13" s="4" t="n">
        <f aca="false">(C13-C14)/C14</f>
        <v>0.0230086816262632</v>
      </c>
      <c r="E13" s="9"/>
      <c r="G13" s="39" t="n">
        <v>52.7558</v>
      </c>
      <c r="H13" s="30" t="n">
        <f aca="false">G13/12</f>
        <v>4.39631666666667</v>
      </c>
      <c r="I13" s="0" t="n">
        <f aca="false">H13/$H$3</f>
        <v>0.949468625986484</v>
      </c>
      <c r="J13" s="38" t="n">
        <f aca="false">(H13-H14)/H14</f>
        <v>0.00500063817668151</v>
      </c>
      <c r="O13" s="4"/>
      <c r="P13" s="4"/>
      <c r="R13" s="4"/>
      <c r="S13" s="4"/>
      <c r="V13" s="4"/>
    </row>
    <row r="14" customFormat="false" ht="12.85" hidden="false" customHeight="false" outlineLevel="0" collapsed="false">
      <c r="B14" s="36" t="n">
        <v>2003</v>
      </c>
      <c r="C14" s="37" t="n">
        <v>4.2158</v>
      </c>
      <c r="D14" s="4" t="n">
        <f aca="false">(C14-C15)/C15</f>
        <v>0.0160023135875066</v>
      </c>
      <c r="E14" s="9"/>
      <c r="G14" s="39" t="n">
        <v>52.4933</v>
      </c>
      <c r="H14" s="30" t="n">
        <f aca="false">G14/12</f>
        <v>4.37444166666667</v>
      </c>
      <c r="I14" s="0" t="n">
        <f aca="false">H14/$H$3</f>
        <v>0.944744301564876</v>
      </c>
      <c r="J14" s="38" t="n">
        <f aca="false">(H14-H15)/H15</f>
        <v>0.00741359126412962</v>
      </c>
      <c r="O14" s="4"/>
      <c r="P14" s="4"/>
      <c r="R14" s="4"/>
      <c r="S14" s="4"/>
      <c r="V14" s="4"/>
    </row>
    <row r="15" customFormat="false" ht="12.85" hidden="false" customHeight="false" outlineLevel="0" collapsed="false">
      <c r="B15" s="36" t="n">
        <v>2002</v>
      </c>
      <c r="C15" s="37" t="n">
        <v>4.1494</v>
      </c>
      <c r="D15" s="4" t="n">
        <f aca="false">(C15-C16)/C16</f>
        <v>0.0159865531168356</v>
      </c>
      <c r="E15" s="9"/>
      <c r="G15" s="39" t="n">
        <v>52.107</v>
      </c>
      <c r="H15" s="30" t="n">
        <f aca="false">G15/12</f>
        <v>4.34225</v>
      </c>
      <c r="I15" s="0" t="n">
        <f aca="false">H15/$H$3</f>
        <v>0.937791895758906</v>
      </c>
      <c r="J15" s="38" t="n">
        <f aca="false">(H15-H16)/H16</f>
        <v>0.0131201854091405</v>
      </c>
      <c r="O15" s="4"/>
      <c r="P15" s="4"/>
      <c r="R15" s="4"/>
      <c r="S15" s="4"/>
      <c r="V15" s="4"/>
    </row>
    <row r="16" customFormat="false" ht="12.85" hidden="false" customHeight="false" outlineLevel="0" collapsed="false">
      <c r="B16" s="36" t="n">
        <v>2001</v>
      </c>
      <c r="C16" s="37" t="n">
        <v>4.08410917179022</v>
      </c>
      <c r="D16" s="4" t="n">
        <f aca="false">(C16-C17)/C17</f>
        <v>0.0151572565365658</v>
      </c>
      <c r="E16" s="9"/>
      <c r="G16" s="39" t="n">
        <v>51.4322</v>
      </c>
      <c r="H16" s="30" t="n">
        <f aca="false">G16/12</f>
        <v>4.28601666666667</v>
      </c>
      <c r="I16" s="0" t="n">
        <f aca="false">H16/$H$3</f>
        <v>0.92564723244576</v>
      </c>
      <c r="J16" s="38" t="n">
        <f aca="false">(H16-H17)/H17</f>
        <v>0.0145058465228574</v>
      </c>
      <c r="O16" s="4"/>
      <c r="P16" s="4"/>
      <c r="R16" s="4"/>
      <c r="S16" s="4"/>
      <c r="V16" s="4"/>
    </row>
    <row r="17" customFormat="false" ht="12.85" hidden="false" customHeight="false" outlineLevel="0" collapsed="false">
      <c r="B17" s="36" t="n">
        <v>2000</v>
      </c>
      <c r="C17" s="37" t="n">
        <v>4.02312956489526</v>
      </c>
      <c r="D17" s="4" t="n">
        <f aca="false">(C17-C18)/C18</f>
        <v>0.0688537869582835</v>
      </c>
      <c r="E17" s="9"/>
      <c r="G17" s="39" t="n">
        <v>50.6968</v>
      </c>
      <c r="H17" s="30" t="n">
        <f aca="false">G17/12</f>
        <v>4.22473333333333</v>
      </c>
      <c r="I17" s="0" t="n">
        <f aca="false">H17/$H$3</f>
        <v>0.91241192509471</v>
      </c>
      <c r="J17" s="38" t="n">
        <f aca="false">(H17-H18)/H18</f>
        <v>0.00359893101059097</v>
      </c>
      <c r="O17" s="4"/>
      <c r="P17" s="4"/>
      <c r="R17" s="4"/>
      <c r="S17" s="4"/>
      <c r="V17" s="4"/>
    </row>
    <row r="18" customFormat="false" ht="12.85" hidden="false" customHeight="false" outlineLevel="0" collapsed="false">
      <c r="B18" s="36" t="n">
        <v>1999</v>
      </c>
      <c r="C18" s="37" t="n">
        <v>3.76396623559166</v>
      </c>
      <c r="D18" s="4" t="n">
        <f aca="false">(C18-C19)/C19</f>
        <v>0.0688311688311681</v>
      </c>
      <c r="E18" s="9"/>
      <c r="G18" s="39" t="n">
        <v>50.515</v>
      </c>
      <c r="H18" s="30" t="n">
        <f aca="false">G18/12</f>
        <v>4.20958333333333</v>
      </c>
      <c r="I18" s="0" t="n">
        <f aca="false">H18/$H$3</f>
        <v>0.909139992981002</v>
      </c>
      <c r="J18" s="38" t="n">
        <f aca="false">(H18-H19)/H19</f>
        <v>0.0118015134459538</v>
      </c>
      <c r="O18" s="4"/>
      <c r="P18" s="4"/>
      <c r="R18" s="4"/>
      <c r="S18" s="4"/>
      <c r="V18" s="4"/>
    </row>
    <row r="19" customFormat="false" ht="12.85" hidden="false" customHeight="false" outlineLevel="0" collapsed="false">
      <c r="B19" s="36" t="n">
        <v>1998</v>
      </c>
      <c r="C19" s="37" t="n">
        <v>3.52157229818418</v>
      </c>
      <c r="D19" s="4" t="n">
        <f aca="false">(C19-C20)/C20</f>
        <v>0.0377358490566023</v>
      </c>
      <c r="E19" s="9"/>
      <c r="G19" s="39" t="n">
        <v>49.9258</v>
      </c>
      <c r="H19" s="30" t="n">
        <f aca="false">G19/12</f>
        <v>4.16048333333333</v>
      </c>
      <c r="I19" s="0" t="n">
        <f aca="false">H19/$H$3</f>
        <v>0.898535909364959</v>
      </c>
      <c r="J19" s="38" t="n">
        <f aca="false">(H19-H20)/H20</f>
        <v>0.0101958848202923</v>
      </c>
      <c r="O19" s="4"/>
      <c r="P19" s="4"/>
      <c r="S19" s="4"/>
    </row>
    <row r="20" customFormat="false" ht="12.85" hidden="false" customHeight="false" outlineLevel="0" collapsed="false">
      <c r="B20" s="36" t="n">
        <v>1997</v>
      </c>
      <c r="C20" s="37" t="n">
        <v>3.39351512370476</v>
      </c>
      <c r="D20" s="4" t="n">
        <f aca="false">(C20-C21)/C21</f>
        <v>0.0519848771266568</v>
      </c>
      <c r="E20" s="9"/>
      <c r="G20" s="39" t="n">
        <v>49.4219</v>
      </c>
      <c r="H20" s="30" t="n">
        <f aca="false">G20/12</f>
        <v>4.11849166666667</v>
      </c>
      <c r="I20" s="0" t="n">
        <f aca="false">H20/$H$3</f>
        <v>0.889467006218111</v>
      </c>
      <c r="J20" s="38" t="n">
        <f aca="false">(H20-H21)/H21</f>
        <v>0.00541749058093064</v>
      </c>
      <c r="O20" s="4"/>
      <c r="P20" s="4"/>
      <c r="S20" s="4"/>
    </row>
    <row r="21" customFormat="false" ht="12.85" hidden="false" customHeight="false" outlineLevel="0" collapsed="false">
      <c r="B21" s="36" t="n">
        <v>1996</v>
      </c>
      <c r="C21" s="37" t="n">
        <v>3.2258212047436</v>
      </c>
      <c r="D21" s="4" t="n">
        <f aca="false">(C21-C22)/C22</f>
        <v>0.056415376934597</v>
      </c>
      <c r="E21" s="9"/>
      <c r="G21" s="39" t="n">
        <v>49.1556</v>
      </c>
      <c r="H21" s="30" t="n">
        <f aca="false">G21/12</f>
        <v>4.0963</v>
      </c>
      <c r="I21" s="0" t="n">
        <f aca="false">H21/$H$3</f>
        <v>0.884674291576304</v>
      </c>
      <c r="J21" s="38" t="n">
        <f aca="false">(H21-H22)/H22</f>
        <v>0.0116360912282724</v>
      </c>
      <c r="O21" s="4"/>
      <c r="P21" s="4"/>
      <c r="S21" s="4"/>
    </row>
    <row r="22" customFormat="false" ht="12.85" hidden="false" customHeight="false" outlineLevel="0" collapsed="false">
      <c r="B22" s="36" t="n">
        <v>1995</v>
      </c>
      <c r="C22" s="37" t="n">
        <v>3.05355381526533</v>
      </c>
      <c r="D22" s="4" t="n">
        <f aca="false">(C22-C23)/C23</f>
        <v>0.026127049180328</v>
      </c>
      <c r="E22" s="9"/>
      <c r="G22" s="39" t="n">
        <v>48.5902</v>
      </c>
      <c r="H22" s="30" t="n">
        <f aca="false">G22/12</f>
        <v>4.04918333333333</v>
      </c>
      <c r="I22" s="0" t="n">
        <f aca="false">H22/$H$3</f>
        <v>0.874498546707819</v>
      </c>
      <c r="J22" s="38" t="n">
        <f aca="false">(H22-H23)/H23</f>
        <v>0.0275289500173404</v>
      </c>
      <c r="O22" s="4"/>
      <c r="P22" s="4"/>
      <c r="S22" s="4"/>
    </row>
    <row r="23" customFormat="false" ht="12.85" hidden="false" customHeight="false" outlineLevel="0" collapsed="false">
      <c r="B23" s="36" t="n">
        <v>1994</v>
      </c>
      <c r="C23" s="37" t="n">
        <v>2.97580481647425</v>
      </c>
      <c r="D23" s="4" t="n">
        <f aca="false">(C23-C24)/C24</f>
        <v>0.0124481327800836</v>
      </c>
      <c r="E23" s="9"/>
      <c r="G23" s="39" t="n">
        <f aca="false">G22/(1+$J$22)</f>
        <v>47.2884</v>
      </c>
      <c r="H23" s="0" t="n">
        <v>3.9407</v>
      </c>
      <c r="I23" s="0" t="n">
        <f aca="false">H23/$H$3</f>
        <v>0.85106949706192</v>
      </c>
      <c r="J23" s="38" t="n">
        <f aca="false">(H23-H24)/H24</f>
        <v>0.0114473447806781</v>
      </c>
      <c r="O23" s="4"/>
      <c r="P23" s="4"/>
      <c r="S23" s="4"/>
    </row>
    <row r="24" customFormat="false" ht="12.85" hidden="false" customHeight="false" outlineLevel="0" collapsed="false">
      <c r="B24" s="36" t="n">
        <v>1993</v>
      </c>
      <c r="C24" s="37" t="n">
        <v>2.93921705233727</v>
      </c>
      <c r="D24" s="4" t="n">
        <f aca="false">(C24-C25)/C25</f>
        <v>0.00260010400415987</v>
      </c>
      <c r="E24" s="9"/>
      <c r="G24" s="39" t="n">
        <f aca="false">G23/(1+$J$22)</f>
        <v>46.0214770583369</v>
      </c>
      <c r="H24" s="0" t="n">
        <v>3.8961</v>
      </c>
      <c r="I24" s="0" t="n">
        <f aca="false">H24/$H$3</f>
        <v>0.84143727446975</v>
      </c>
      <c r="J24" s="38" t="n">
        <f aca="false">(H24-H25)/H25</f>
        <v>0.0272628997811586</v>
      </c>
      <c r="O24" s="4"/>
      <c r="P24" s="4"/>
      <c r="S24" s="4"/>
    </row>
    <row r="25" customFormat="false" ht="12.85" hidden="false" customHeight="false" outlineLevel="0" collapsed="false">
      <c r="B25" s="36" t="n">
        <v>1992</v>
      </c>
      <c r="C25" s="37" t="n">
        <v>2.9315946014754</v>
      </c>
      <c r="D25" s="4" t="n">
        <f aca="false">(C25-C26)/C26</f>
        <v>0.0228723404255297</v>
      </c>
      <c r="E25" s="9"/>
      <c r="G25" s="39" t="n">
        <f aca="false">G24/(1+$J$22)</f>
        <v>44.7884967694197</v>
      </c>
      <c r="H25" s="0" t="n">
        <v>3.7927</v>
      </c>
      <c r="I25" s="0" t="n">
        <f aca="false">H25/$H$3</f>
        <v>0.819106067832299</v>
      </c>
      <c r="J25" s="38" t="n">
        <f aca="false">(H25-H26)/H26</f>
        <v>0.0265522654685216</v>
      </c>
      <c r="O25" s="4"/>
      <c r="P25" s="4"/>
      <c r="S25" s="4"/>
    </row>
    <row r="26" customFormat="false" ht="12.85" hidden="false" customHeight="false" outlineLevel="0" collapsed="false">
      <c r="B26" s="36" t="n">
        <v>1991</v>
      </c>
      <c r="C26" s="37" t="n">
        <v>2.86604152406332</v>
      </c>
      <c r="D26" s="4" t="n">
        <f aca="false">(C26-C27)/C27</f>
        <v>0.032399780340475</v>
      </c>
      <c r="E26" s="9"/>
      <c r="G26" s="39" t="n">
        <f aca="false">G25/(1+$J$22)</f>
        <v>43.5885497617015</v>
      </c>
      <c r="H26" s="0" t="n">
        <v>3.6946</v>
      </c>
      <c r="I26" s="0" t="n">
        <f aca="false">H26/$H$3</f>
        <v>0.797919497511855</v>
      </c>
      <c r="J26" s="38" t="n">
        <f aca="false">(H26-H27)/H27</f>
        <v>0.0184975878704342</v>
      </c>
      <c r="O26" s="4"/>
      <c r="P26" s="4"/>
      <c r="S26" s="4"/>
    </row>
    <row r="27" customFormat="false" ht="12.85" hidden="false" customHeight="false" outlineLevel="0" collapsed="false">
      <c r="B27" s="36" t="n">
        <v>1990</v>
      </c>
      <c r="C27" s="37" t="n">
        <v>2.77609660389324</v>
      </c>
      <c r="D27" s="4" t="n">
        <f aca="false">(C27-C28)/C28</f>
        <v>0.0459506031016665</v>
      </c>
      <c r="E27" s="9"/>
      <c r="G27" s="39" t="n">
        <f aca="false">G26/(1+$J$22)</f>
        <v>42.4207510269817</v>
      </c>
      <c r="H27" s="0" t="n">
        <v>3.6275</v>
      </c>
      <c r="I27" s="0" t="n">
        <f aca="false">H27/$H$3</f>
        <v>0.783427969800318</v>
      </c>
      <c r="J27" s="38" t="n">
        <f aca="false">(H27-H28)/H28</f>
        <v>0.0248043619515778</v>
      </c>
      <c r="O27" s="4"/>
      <c r="P27" s="4"/>
      <c r="S27" s="4"/>
    </row>
    <row r="28" customFormat="false" ht="12.85" hidden="false" customHeight="false" outlineLevel="0" collapsed="false">
      <c r="B28" s="36" t="n">
        <v>1989</v>
      </c>
      <c r="C28" s="37" t="n">
        <v>2.65413739010331</v>
      </c>
      <c r="D28" s="4" t="n">
        <f aca="false">(C28-C29)/C29</f>
        <v>0.0437649880095886</v>
      </c>
      <c r="E28" s="9"/>
      <c r="G28" s="39" t="n">
        <f aca="false">G27/(1+$J$22)</f>
        <v>41.2842392676778</v>
      </c>
      <c r="H28" s="0" t="n">
        <v>3.5397</v>
      </c>
      <c r="I28" s="0" t="n">
        <f aca="false">H28/$H$3</f>
        <v>0.764465881378962</v>
      </c>
      <c r="J28" s="38" t="n">
        <f aca="false">(H28-H29)/H29</f>
        <v>0.0207041725539951</v>
      </c>
    </row>
    <row r="29" customFormat="false" ht="12.85" hidden="false" customHeight="false" outlineLevel="0" collapsed="false">
      <c r="B29" s="36" t="n">
        <v>1988</v>
      </c>
      <c r="C29" s="37" t="n">
        <v>2.54284960752001</v>
      </c>
      <c r="D29" s="4" t="n">
        <f aca="false">(C29-C30)/C30</f>
        <v>0.0411985018726629</v>
      </c>
      <c r="E29" s="9"/>
      <c r="G29" s="39" t="n">
        <f aca="false">G28/(1+$J$22)</f>
        <v>40.1781762615848</v>
      </c>
      <c r="H29" s="0" t="n">
        <v>3.4679</v>
      </c>
      <c r="I29" s="0" t="n">
        <f aca="false">H29/$H$3</f>
        <v>0.748959298820268</v>
      </c>
      <c r="J29" s="38" t="n">
        <f aca="false">(H29-H30)/H30</f>
        <v>0.0201506148143791</v>
      </c>
    </row>
    <row r="30" customFormat="false" ht="12.85" hidden="false" customHeight="false" outlineLevel="0" collapsed="false">
      <c r="B30" s="36" t="n">
        <v>1987</v>
      </c>
      <c r="C30" s="37" t="n">
        <v>2.44223325614331</v>
      </c>
      <c r="D30" s="4" t="n">
        <f aca="false">(C30-C31)/C31</f>
        <v>0.026923076923076</v>
      </c>
      <c r="E30" s="9"/>
      <c r="G30" s="39" t="n">
        <f aca="false">G29/(1+$J$22)</f>
        <v>39.1017462436525</v>
      </c>
      <c r="H30" s="0" t="n">
        <v>3.3994</v>
      </c>
      <c r="I30" s="0" t="n">
        <f aca="false">H30/$H$3</f>
        <v>0.734165414345748</v>
      </c>
      <c r="J30" s="38" t="n">
        <f aca="false">(H30-H31)/H31</f>
        <v>0.0125096801096086</v>
      </c>
    </row>
    <row r="31" customFormat="false" ht="12.85" hidden="false" customHeight="false" outlineLevel="0" collapsed="false">
      <c r="B31" s="36" t="n">
        <v>1986</v>
      </c>
      <c r="C31" s="37" t="n">
        <v>2.3782046689036</v>
      </c>
      <c r="D31" s="4" t="n">
        <f aca="false">(C31-C32)/C32</f>
        <v>0.0526315789473683</v>
      </c>
      <c r="E31" s="9"/>
      <c r="G31" s="39" t="n">
        <f aca="false">G30/(1+$J$22)</f>
        <v>38.0541553043276</v>
      </c>
      <c r="H31" s="0" t="n">
        <v>3.3574</v>
      </c>
      <c r="I31" s="0" t="n">
        <f aca="false">H31/$H$3</f>
        <v>0.725094711456261</v>
      </c>
      <c r="J31" s="38" t="n">
        <f aca="false">(H31-H32)/H32</f>
        <v>0.0207345251124894</v>
      </c>
    </row>
    <row r="32" customFormat="false" ht="12.85" hidden="false" customHeight="false" outlineLevel="0" collapsed="false">
      <c r="B32" s="36" t="n">
        <v>1985</v>
      </c>
      <c r="C32" s="37" t="n">
        <v>2.25929443545842</v>
      </c>
      <c r="D32" s="4" t="n">
        <f aca="false">(C32-C33)/C33</f>
        <v>0.0677233429394784</v>
      </c>
      <c r="E32" s="9"/>
      <c r="G32" s="39" t="n">
        <f aca="false">G31/(1+$J$22)</f>
        <v>37.0346308040133</v>
      </c>
      <c r="H32" s="0" t="n">
        <v>3.2892</v>
      </c>
      <c r="I32" s="0" t="n">
        <f aca="false">H32/$H$3</f>
        <v>0.710365617716666</v>
      </c>
      <c r="J32" s="38" t="n">
        <f aca="false">(H32-H33)/H33</f>
        <v>0.0431638704766737</v>
      </c>
    </row>
    <row r="33" customFormat="false" ht="12.85" hidden="false" customHeight="false" outlineLevel="0" collapsed="false">
      <c r="B33" s="36" t="n">
        <v>1984</v>
      </c>
      <c r="C33" s="37" t="n">
        <v>2.11599235925526</v>
      </c>
      <c r="D33" s="4" t="n">
        <f aca="false">(C33-C34)/C34</f>
        <v>0.061973986228007</v>
      </c>
      <c r="E33" s="9"/>
      <c r="G33" s="39" t="n">
        <f aca="false">G32/(1+$J$22)</f>
        <v>36.0424208032175</v>
      </c>
      <c r="H33" s="0" t="n">
        <v>3.1531</v>
      </c>
      <c r="I33" s="0" t="n">
        <f aca="false">H33/$H$3</f>
        <v>0.680972220972401</v>
      </c>
      <c r="J33" s="38" t="n">
        <f aca="false">(H33-H34)/H34</f>
        <v>0.0898689986519651</v>
      </c>
    </row>
    <row r="34" customFormat="false" ht="12.85" hidden="false" customHeight="false" outlineLevel="0" collapsed="false">
      <c r="B34" s="36" t="n">
        <v>1983</v>
      </c>
      <c r="C34" s="37" t="n">
        <v>1.99250865529295</v>
      </c>
      <c r="D34" s="4" t="n">
        <f aca="false">(C34-C35)/C35</f>
        <v>0.109507640067912</v>
      </c>
      <c r="E34" s="9"/>
      <c r="G34" s="39" t="n">
        <f aca="false">G33/(1+$J$22)</f>
        <v>35.0767935079681</v>
      </c>
      <c r="H34" s="0" t="n">
        <v>2.8931</v>
      </c>
      <c r="I34" s="0" t="n">
        <f aca="false">H34/$H$3</f>
        <v>0.624820250704149</v>
      </c>
      <c r="J34" s="38" t="n">
        <f aca="false">(H34-H35)/H35</f>
        <v>0.0909125188536953</v>
      </c>
    </row>
    <row r="35" customFormat="false" ht="12.85" hidden="false" customHeight="false" outlineLevel="0" collapsed="false">
      <c r="B35" s="36" t="n">
        <v>1982</v>
      </c>
      <c r="C35" s="37" t="n">
        <v>1.79584942305669</v>
      </c>
      <c r="D35" s="4" t="n">
        <f aca="false">(C35-C36)/C36</f>
        <v>0.111320754716979</v>
      </c>
      <c r="E35" s="9"/>
      <c r="G35" s="39" t="n">
        <f aca="false">G34/(1+$J$22)</f>
        <v>34.1370367300855</v>
      </c>
      <c r="H35" s="0" t="n">
        <v>2.652</v>
      </c>
      <c r="I35" s="0" t="n">
        <f aca="false">H35/$H$3</f>
        <v>0.572750096736166</v>
      </c>
      <c r="J35" s="38" t="n">
        <f aca="false">(H35-H36)/H36</f>
        <v>0.125493358231125</v>
      </c>
    </row>
    <row r="36" customFormat="false" ht="12.85" hidden="false" customHeight="false" outlineLevel="0" collapsed="false">
      <c r="B36" s="36" t="n">
        <v>1981</v>
      </c>
      <c r="C36" s="37" t="n">
        <v>1.61595958271655</v>
      </c>
      <c r="D36" s="4" t="n">
        <f aca="false">(C36-C37)/C37</f>
        <v>0.125265392781313</v>
      </c>
      <c r="E36" s="9"/>
      <c r="G36" s="39" t="n">
        <f aca="false">G35/(1+$J$22)</f>
        <v>33.2224573619161</v>
      </c>
      <c r="H36" s="0" t="n">
        <v>2.3563</v>
      </c>
      <c r="I36" s="0" t="n">
        <f aca="false">H36/$H$3</f>
        <v>0.508888029011851</v>
      </c>
      <c r="J36" s="38" t="n">
        <f aca="false">(H36-H37)/H37</f>
        <v>0.139520263081536</v>
      </c>
    </row>
    <row r="37" customFormat="false" ht="12.85" hidden="false" customHeight="false" outlineLevel="0" collapsed="false">
      <c r="B37" s="36" t="n">
        <v>1980</v>
      </c>
      <c r="C37" s="37" t="n">
        <v>1.43606974237641</v>
      </c>
      <c r="D37" s="4" t="n">
        <f aca="false">(C37-C38)/C38</f>
        <v>0.136308805790114</v>
      </c>
      <c r="E37" s="9"/>
      <c r="G37" s="39" t="n">
        <f aca="false">G36/(1+$J$22)</f>
        <v>32.3323808651381</v>
      </c>
      <c r="H37" s="0" t="n">
        <v>2.0678</v>
      </c>
      <c r="I37" s="0" t="n">
        <f aca="false">H37/$H$3</f>
        <v>0.446580938925733</v>
      </c>
      <c r="J37" s="38" t="n">
        <f aca="false">(H37-H38)/H38</f>
        <v>0.143884494108536</v>
      </c>
    </row>
    <row r="38" customFormat="false" ht="12.85" hidden="false" customHeight="false" outlineLevel="0" collapsed="false">
      <c r="B38" s="36" t="n">
        <v>1979</v>
      </c>
      <c r="C38" s="37" t="n">
        <v>1.26380235289813</v>
      </c>
      <c r="D38" s="4" t="n">
        <f aca="false">(C38-C39)/C39</f>
        <v>0.117250673854441</v>
      </c>
      <c r="E38" s="9"/>
      <c r="G38" s="39" t="n">
        <f aca="false">G37/(1+$J$22)</f>
        <v>31.4661507732628</v>
      </c>
      <c r="H38" s="0" t="n">
        <v>1.8077</v>
      </c>
      <c r="I38" s="0" t="n">
        <f aca="false">H38/$H$3</f>
        <v>0.39040737174584</v>
      </c>
      <c r="J38" s="38" t="n">
        <f aca="false">(H38-H39)/H39</f>
        <v>0.108066691185485</v>
      </c>
    </row>
    <row r="39" customFormat="false" ht="12.85" hidden="false" customHeight="false" outlineLevel="0" collapsed="false">
      <c r="B39" s="36" t="n">
        <v>1978</v>
      </c>
      <c r="C39" s="37" t="n">
        <v>1.13117170790159</v>
      </c>
      <c r="D39" s="4" t="n">
        <f aca="false">(C39-C40)/C40</f>
        <v>0.100890207715134</v>
      </c>
      <c r="E39" s="9"/>
      <c r="G39" s="39" t="n">
        <f aca="false">G38/(1+$J$22)</f>
        <v>30.6231282074649</v>
      </c>
      <c r="H39" s="0" t="n">
        <v>1.6314</v>
      </c>
      <c r="I39" s="0" t="n">
        <f aca="false">H39/$H$3</f>
        <v>0.352332016521637</v>
      </c>
      <c r="J39" s="38" t="n">
        <f aca="false">(H39-H40)/H40</f>
        <v>0.104386677497969</v>
      </c>
    </row>
    <row r="40" customFormat="false" ht="12.85" hidden="false" customHeight="false" outlineLevel="0" collapsed="false">
      <c r="B40" s="36" t="n">
        <v>1977</v>
      </c>
      <c r="C40" s="37" t="n">
        <v>1.02750637618015</v>
      </c>
      <c r="D40" s="4" t="n">
        <f aca="false">(C40-C41)/C41</f>
        <v>0.101307189542487</v>
      </c>
      <c r="E40" s="9"/>
      <c r="G40" s="39" t="n">
        <f aca="false">G39/(1+$J$22)</f>
        <v>29.8026914053839</v>
      </c>
      <c r="H40" s="0" t="n">
        <v>1.4772</v>
      </c>
      <c r="I40" s="0" t="n">
        <f aca="false">H40/$H$3</f>
        <v>0.319029578770236</v>
      </c>
      <c r="J40" s="38" t="n">
        <f aca="false">(H40-H41)/H41</f>
        <v>0.0975555390445055</v>
      </c>
    </row>
    <row r="41" customFormat="false" ht="12.85" hidden="false" customHeight="false" outlineLevel="0" collapsed="false">
      <c r="B41" s="36" t="n">
        <v>1976</v>
      </c>
      <c r="C41" s="37" t="n">
        <v>0.932987985492952</v>
      </c>
      <c r="D41" s="4" t="n">
        <f aca="false">(C41-C42)/C42</f>
        <v>0.104693140794224</v>
      </c>
      <c r="E41" s="9"/>
      <c r="G41" s="39" t="n">
        <f aca="false">G40/(1+$J$22)</f>
        <v>29.00423526255</v>
      </c>
      <c r="H41" s="0" t="n">
        <v>1.3459</v>
      </c>
      <c r="I41" s="0" t="n">
        <f aca="false">H41/$H$3</f>
        <v>0.290672833784769</v>
      </c>
      <c r="J41" s="38" t="n">
        <f aca="false">(H41-H42)/H42</f>
        <v>0.108649093904448</v>
      </c>
    </row>
    <row r="42" customFormat="false" ht="12.85" hidden="false" customHeight="false" outlineLevel="0" collapsed="false">
      <c r="B42" s="5" t="n">
        <v>1975</v>
      </c>
      <c r="C42" s="37" t="n">
        <v>0.844567555495254</v>
      </c>
      <c r="D42" s="4" t="n">
        <f aca="false">(C42-C43)/C43</f>
        <v>0.151767151767152</v>
      </c>
      <c r="E42" s="9"/>
      <c r="G42" s="39" t="n">
        <f aca="false">G41/(1+$J$22)</f>
        <v>28.2271708860957</v>
      </c>
      <c r="H42" s="0" t="n">
        <v>1.214</v>
      </c>
      <c r="I42" s="0" t="n">
        <f aca="false">H42/$H$3</f>
        <v>0.262186507329452</v>
      </c>
      <c r="J42" s="38" t="n">
        <f aca="false">(H42-H43)/H43</f>
        <v>0.132251445625816</v>
      </c>
    </row>
    <row r="43" customFormat="false" ht="12.85" hidden="false" customHeight="false" outlineLevel="0" collapsed="false">
      <c r="B43" s="40" t="n">
        <v>1974</v>
      </c>
      <c r="C43" s="41" t="n">
        <v>0.733279772911944</v>
      </c>
      <c r="D43" s="42" t="n">
        <f aca="false">(C43-C44)/C44</f>
        <v>0.131764705882353</v>
      </c>
      <c r="E43" s="43"/>
      <c r="G43" s="39" t="n">
        <f aca="false">G42/(1+$J$22)</f>
        <v>27.4709251604243</v>
      </c>
      <c r="H43" s="0" t="n">
        <v>1.0722</v>
      </c>
      <c r="I43" s="0" t="n">
        <f aca="false">H43/$H$3</f>
        <v>0.231562086621613</v>
      </c>
      <c r="J43" s="38" t="n">
        <f aca="false">(H43-H44)/H44</f>
        <v>0.138700084961767</v>
      </c>
    </row>
    <row r="44" customFormat="false" ht="12.85" hidden="false" customHeight="false" outlineLevel="0" collapsed="false">
      <c r="B44" s="9" t="n">
        <v>1973</v>
      </c>
      <c r="C44" s="0" t="n">
        <f aca="false">4.25/6.55957</f>
        <v>0.647908323258994</v>
      </c>
      <c r="D44" s="4" t="n">
        <v>0.0945</v>
      </c>
      <c r="G44" s="39" t="n">
        <f aca="false">G43/(1+$J$22)</f>
        <v>26.7349403245142</v>
      </c>
      <c r="H44" s="0" t="n">
        <v>0.9416</v>
      </c>
      <c r="I44" s="0" t="n">
        <f aca="false">H44/$H$3</f>
        <v>0.203356520017637</v>
      </c>
      <c r="J44" s="38" t="n">
        <f aca="false">(H44-H45)/H45</f>
        <v>0.0927236857374956</v>
      </c>
    </row>
    <row r="45" customFormat="false" ht="12.85" hidden="false" customHeight="false" outlineLevel="0" collapsed="false">
      <c r="B45" s="9" t="n">
        <v>1972</v>
      </c>
      <c r="C45" s="0" t="n">
        <f aca="false">3.88/6.55957</f>
        <v>0.591502186881152</v>
      </c>
      <c r="G45" s="39" t="n">
        <f aca="false">G44/(1+$J$22)</f>
        <v>26.0186735605483</v>
      </c>
      <c r="H45" s="0" t="n">
        <v>0.8617</v>
      </c>
      <c r="I45" s="0" t="n">
        <f aca="false">H45/$H$3</f>
        <v>0.186100587615971</v>
      </c>
      <c r="J45" s="38" t="n">
        <f aca="false">(H45-H46)/H46</f>
        <v>0.0818581293157565</v>
      </c>
    </row>
    <row r="46" customFormat="false" ht="12.85" hidden="false" customHeight="false" outlineLevel="0" collapsed="false">
      <c r="G46" s="39"/>
      <c r="H46" s="0" t="n">
        <v>0.7965</v>
      </c>
      <c r="I46" s="0" t="n">
        <f aca="false">H46/$H$3</f>
        <v>0.172019401225625</v>
      </c>
      <c r="J46" s="38" t="n">
        <f aca="false">(H46-H47)/H47</f>
        <v>0.0654093097913322</v>
      </c>
    </row>
    <row r="47" customFormat="false" ht="12.85" hidden="false" customHeight="false" outlineLevel="0" collapsed="false">
      <c r="G47" s="44"/>
      <c r="H47" s="45" t="n">
        <v>0.7476</v>
      </c>
      <c r="I47" s="45" t="n">
        <f aca="false">H47/$H$3</f>
        <v>0.161458511432865</v>
      </c>
      <c r="J47" s="46"/>
    </row>
  </sheetData>
  <sheetProtection sheet="true" password="9cd6" objects="true" scenarios="true"/>
  <printOptions headings="false" gridLines="false" gridLinesSet="true" horizontalCentered="false" verticalCentered="false"/>
  <pageMargins left="0.7875" right="0.7875" top="1.025" bottom="1.025" header="0.7875" footer="0.787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&amp;C&amp;A</oddHeader>
    <oddFooter>&amp;CPage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2:J55"/>
  <sheetViews>
    <sheetView windowProtection="false" showFormulas="false" showGridLines="true" showRowColHeaders="true" showZeros="true" rightToLeft="false" tabSelected="false" showOutlineSymbols="true" defaultGridColor="true" view="normal" topLeftCell="A40" colorId="64" zoomScale="100" zoomScaleNormal="100" zoomScalePageLayoutView="100" workbookViewId="0">
      <selection pane="topLeft" activeCell="E69" activeCellId="0" sqref="E69"/>
    </sheetView>
  </sheetViews>
  <sheetFormatPr defaultRowHeight="12.85"/>
  <cols>
    <col collapsed="false" hidden="false" max="1" min="1" style="0" width="11.5204081632653"/>
    <col collapsed="false" hidden="false" max="2" min="2" style="0" width="25.8112244897959"/>
    <col collapsed="false" hidden="false" max="3" min="3" style="0" width="18.0816326530612"/>
    <col collapsed="false" hidden="false" max="4" min="4" style="0" width="15.3979591836735"/>
    <col collapsed="false" hidden="false" max="5" min="5" style="0" width="16.6683673469388"/>
    <col collapsed="false" hidden="false" max="6" min="6" style="0" width="10.4642857142857"/>
    <col collapsed="false" hidden="false" max="7" min="7" style="0" width="16.219387755102"/>
    <col collapsed="false" hidden="false" max="8" min="8" style="0" width="20.3010204081633"/>
    <col collapsed="false" hidden="false" max="9" min="9" style="0" width="19.4591836734694"/>
    <col collapsed="false" hidden="false" max="1025" min="10" style="0" width="11.5204081632653"/>
  </cols>
  <sheetData>
    <row r="2" customFormat="false" ht="13.4" hidden="false" customHeight="false" outlineLevel="0" collapsed="false">
      <c r="B2" s="2" t="s">
        <v>47</v>
      </c>
      <c r="C2" s="2" t="s">
        <v>3</v>
      </c>
      <c r="D2" s="47" t="s">
        <v>48</v>
      </c>
      <c r="E2" s="2" t="s">
        <v>5</v>
      </c>
      <c r="F2" s="2" t="s">
        <v>6</v>
      </c>
      <c r="G2" s="2" t="s">
        <v>49</v>
      </c>
      <c r="H2" s="2" t="s">
        <v>50</v>
      </c>
      <c r="I2" s="2" t="s">
        <v>51</v>
      </c>
      <c r="J2" s="2" t="s">
        <v>10</v>
      </c>
    </row>
    <row r="3" customFormat="false" ht="12.85" hidden="false" customHeight="false" outlineLevel="0" collapsed="false">
      <c r="B3" s="5" t="n">
        <v>0</v>
      </c>
      <c r="C3" s="2" t="s">
        <v>52</v>
      </c>
      <c r="D3" s="48" t="n">
        <f aca="false">MAX('Grilles et calculs individuels'!D4*'données complémentaire'!$I3-'plafond sécu et CNAV'!$F3, 0)*'données complémentaire'!$E$3/'données complémentaire'!$C3</f>
        <v>69.6151239566651</v>
      </c>
      <c r="E3" s="48" t="n">
        <f aca="false">MAX('Grilles et calculs individuels'!E4*'données complémentaire'!$I3-'plafond sécu et CNAV'!$F3, 0)*'données complémentaire'!$E$3/'données complémentaire'!$C3</f>
        <v>20.7081482430523</v>
      </c>
      <c r="F3" s="48" t="n">
        <f aca="false">MAX('Grilles et calculs individuels'!F4*'données complémentaire'!$I3-'plafond sécu et CNAV'!$F3, 0)*'données complémentaire'!$E$3/'données complémentaire'!$C3</f>
        <v>0</v>
      </c>
      <c r="G3" s="2" t="s">
        <v>52</v>
      </c>
      <c r="H3" s="2" t="s">
        <v>52</v>
      </c>
      <c r="I3" s="2" t="s">
        <v>52</v>
      </c>
      <c r="J3" s="48" t="n">
        <f aca="false">MAX('Grilles et calculs individuels'!J4*'données complémentaire'!$I3-'plafond sécu et CNAV'!$F3, 0)*'données complémentaire'!$E$3/'données complémentaire'!$C3</f>
        <v>0</v>
      </c>
    </row>
    <row r="4" customFormat="false" ht="12.85" hidden="false" customHeight="false" outlineLevel="0" collapsed="false">
      <c r="B4" s="5" t="n">
        <v>1</v>
      </c>
      <c r="C4" s="2" t="s">
        <v>52</v>
      </c>
      <c r="D4" s="48" t="n">
        <f aca="false">MAX('Grilles et calculs individuels'!D5*'données complémentaire'!$I4-'plafond sécu et CNAV'!$F4, 0)*'données complémentaire'!$E$3/'données complémentaire'!$C4</f>
        <v>71.0316172508773</v>
      </c>
      <c r="E4" s="48" t="n">
        <f aca="false">MAX('Grilles et calculs individuels'!E5*'données complémentaire'!$I4-'plafond sécu et CNAV'!$F4, 0)*'données complémentaire'!$E$3/'données complémentaire'!$C4</f>
        <v>22.060977398785</v>
      </c>
      <c r="F4" s="48" t="n">
        <f aca="false">MAX('Grilles et calculs individuels'!F5*'données complémentaire'!$I4-'plafond sécu et CNAV'!$F4, 0)*'données complémentaire'!$E$3/'données complémentaire'!$C4</f>
        <v>0</v>
      </c>
      <c r="G4" s="2" t="s">
        <v>52</v>
      </c>
      <c r="H4" s="2" t="s">
        <v>52</v>
      </c>
      <c r="I4" s="2" t="s">
        <v>52</v>
      </c>
      <c r="J4" s="48" t="n">
        <f aca="false">MAX('Grilles et calculs individuels'!J5*'données complémentaire'!$I4-'plafond sécu et CNAV'!$F4, 0)*'données complémentaire'!$E$3/'données complémentaire'!$C4</f>
        <v>0</v>
      </c>
    </row>
    <row r="5" customFormat="false" ht="12.85" hidden="false" customHeight="false" outlineLevel="0" collapsed="false">
      <c r="B5" s="5" t="n">
        <v>2</v>
      </c>
      <c r="C5" s="2" t="s">
        <v>52</v>
      </c>
      <c r="D5" s="48" t="n">
        <f aca="false">MAX('Grilles et calculs individuels'!D6*'données complémentaire'!$I5-'plafond sécu et CNAV'!$F5, 0)*'données complémentaire'!$E$3/'données complémentaire'!$C5</f>
        <v>73.4158697366166</v>
      </c>
      <c r="E5" s="48" t="n">
        <f aca="false">MAX('Grilles et calculs individuels'!E6*'données complémentaire'!$I5-'plafond sécu et CNAV'!$F5, 0)*'données complémentaire'!$E$3/'données complémentaire'!$C5</f>
        <v>23.9817206193224</v>
      </c>
      <c r="F5" s="48" t="n">
        <f aca="false">MAX('Grilles et calculs individuels'!F6*'données complémentaire'!$I5-'plafond sécu et CNAV'!$F5, 0)*'données complémentaire'!$E$3/'données complémentaire'!$C5</f>
        <v>0.489613437696395</v>
      </c>
      <c r="G5" s="2" t="s">
        <v>52</v>
      </c>
      <c r="H5" s="2" t="s">
        <v>52</v>
      </c>
      <c r="I5" s="2" t="s">
        <v>52</v>
      </c>
      <c r="J5" s="48" t="n">
        <f aca="false">MAX('Grilles et calculs individuels'!J6*'données complémentaire'!$I5-'plafond sécu et CNAV'!$F5, 0)*'données complémentaire'!$E$3/'données complémentaire'!$C5</f>
        <v>0.489613437696395</v>
      </c>
    </row>
    <row r="6" customFormat="false" ht="12.85" hidden="false" customHeight="false" outlineLevel="0" collapsed="false">
      <c r="B6" s="5" t="n">
        <v>3</v>
      </c>
      <c r="C6" s="2" t="s">
        <v>52</v>
      </c>
      <c r="D6" s="48" t="n">
        <f aca="false">MAX('Grilles et calculs individuels'!D7*'données complémentaire'!$I6-'plafond sécu et CNAV'!$F6, 0)*'données complémentaire'!$E$3/'données complémentaire'!$C6</f>
        <v>77.7722846126884</v>
      </c>
      <c r="E6" s="48" t="n">
        <f aca="false">MAX('Grilles et calculs individuels'!E7*'données complémentaire'!$I6-'plafond sécu et CNAV'!$F6, 0)*'données complémentaire'!$E$3/'données complémentaire'!$C6</f>
        <v>27.2263147563968</v>
      </c>
      <c r="F6" s="48" t="n">
        <f aca="false">MAX('Grilles et calculs individuels'!F7*'données complémentaire'!$I6-'plafond sécu et CNAV'!$F6, 0)*'données complémentaire'!$E$3/'données complémentaire'!$C6</f>
        <v>3.20584787942517</v>
      </c>
      <c r="G6" s="2" t="s">
        <v>52</v>
      </c>
      <c r="H6" s="2" t="s">
        <v>52</v>
      </c>
      <c r="I6" s="2" t="s">
        <v>52</v>
      </c>
      <c r="J6" s="48" t="n">
        <f aca="false">MAX('Grilles et calculs individuels'!J7*'données complémentaire'!$I6-'plafond sécu et CNAV'!$F6, 0)*'données complémentaire'!$E$3/'données complémentaire'!$C6</f>
        <v>3.20584787942517</v>
      </c>
    </row>
    <row r="7" customFormat="false" ht="12.85" hidden="false" customHeight="false" outlineLevel="0" collapsed="false">
      <c r="B7" s="5" t="n">
        <v>4</v>
      </c>
      <c r="C7" s="2" t="s">
        <v>52</v>
      </c>
      <c r="D7" s="48" t="n">
        <f aca="false">MAX('Grilles et calculs individuels'!D8*'données complémentaire'!$I7-'plafond sécu et CNAV'!$F7, 0)*'données complémentaire'!$E$3/'données complémentaire'!$C7</f>
        <v>81.4666223009413</v>
      </c>
      <c r="E7" s="48" t="n">
        <f aca="false">MAX('Grilles et calculs individuels'!E8*'données complémentaire'!$I7-'plafond sécu et CNAV'!$F7, 0)*'données complémentaire'!$E$3/'données complémentaire'!$C7</f>
        <v>29.8091219327748</v>
      </c>
      <c r="F7" s="48" t="n">
        <f aca="false">MAX('Grilles et calculs individuels'!F8*'données complémentaire'!$I7-'plafond sécu et CNAV'!$F7, 0)*'données complémentaire'!$E$3/'données complémentaire'!$C7</f>
        <v>5.26043328225437</v>
      </c>
      <c r="G7" s="2" t="s">
        <v>52</v>
      </c>
      <c r="H7" s="2" t="s">
        <v>52</v>
      </c>
      <c r="I7" s="2" t="s">
        <v>52</v>
      </c>
      <c r="J7" s="48" t="n">
        <f aca="false">MAX('Grilles et calculs individuels'!J8*'données complémentaire'!$I7-'plafond sécu et CNAV'!$F7, 0)*'données complémentaire'!$E$3/'données complémentaire'!$C7</f>
        <v>5.26043328225437</v>
      </c>
    </row>
    <row r="8" customFormat="false" ht="12.85" hidden="false" customHeight="false" outlineLevel="0" collapsed="false">
      <c r="B8" s="5" t="n">
        <v>5</v>
      </c>
      <c r="C8" s="2" t="s">
        <v>52</v>
      </c>
      <c r="D8" s="48" t="n">
        <f aca="false">MAX('Grilles et calculs individuels'!D9*'données complémentaire'!$I8-'plafond sécu et CNAV'!$F8, 0)*'données complémentaire'!$E$3/'données complémentaire'!$C8</f>
        <v>81.9705898569113</v>
      </c>
      <c r="E8" s="48" t="n">
        <f aca="false">MAX('Grilles et calculs individuels'!E9*'données complémentaire'!$I8-'plafond sécu et CNAV'!$F8, 0)*'données complémentaire'!$E$3/'données complémentaire'!$C8</f>
        <v>30.0574711031519</v>
      </c>
      <c r="F8" s="48" t="n">
        <f aca="false">MAX('Grilles et calculs individuels'!F9*'données complémentaire'!$I8-'plafond sécu et CNAV'!$F8, 0)*'données complémentaire'!$E$3/'données complémentaire'!$C8</f>
        <v>5.38730742738744</v>
      </c>
      <c r="G8" s="2" t="s">
        <v>52</v>
      </c>
      <c r="H8" s="2" t="s">
        <v>52</v>
      </c>
      <c r="I8" s="2" t="s">
        <v>52</v>
      </c>
      <c r="J8" s="48" t="n">
        <f aca="false">MAX('Grilles et calculs individuels'!J9*'données complémentaire'!$I8-'plafond sécu et CNAV'!$F8, 0)*'données complémentaire'!$E$3/'données complémentaire'!$C8</f>
        <v>5.38730742738744</v>
      </c>
    </row>
    <row r="9" customFormat="false" ht="12.85" hidden="false" customHeight="false" outlineLevel="0" collapsed="false">
      <c r="B9" s="5" t="n">
        <v>6</v>
      </c>
      <c r="C9" s="2" t="s">
        <v>52</v>
      </c>
      <c r="D9" s="48" t="n">
        <f aca="false">MAX('Grilles et calculs individuels'!D10*'données complémentaire'!$I9-'plafond sécu et CNAV'!$F9, 0)*'données complémentaire'!$E$3/'données complémentaire'!$C9</f>
        <v>84.8904949016498</v>
      </c>
      <c r="E9" s="48" t="n">
        <f aca="false">MAX('Grilles et calculs individuels'!E10*'données complémentaire'!$I9-'plafond sécu et CNAV'!$F9, 0)*'données complémentaire'!$E$3/'données complémentaire'!$C9</f>
        <v>32.4673706369928</v>
      </c>
      <c r="F9" s="48" t="n">
        <f aca="false">MAX('Grilles et calculs individuels'!F10*'données complémentaire'!$I9-'plafond sécu et CNAV'!$F9, 0)*'données complémentaire'!$E$3/'données complémentaire'!$C9</f>
        <v>7.55484203052427</v>
      </c>
      <c r="G9" s="2" t="s">
        <v>52</v>
      </c>
      <c r="H9" s="2" t="s">
        <v>52</v>
      </c>
      <c r="I9" s="2" t="s">
        <v>52</v>
      </c>
      <c r="J9" s="48" t="n">
        <f aca="false">MAX('Grilles et calculs individuels'!J10*'données complémentaire'!$I9-'plafond sécu et CNAV'!$F9, 0)*'données complémentaire'!$E$3/'données complémentaire'!$C9</f>
        <v>7.55484203052427</v>
      </c>
    </row>
    <row r="10" customFormat="false" ht="12.85" hidden="false" customHeight="false" outlineLevel="0" collapsed="false">
      <c r="B10" s="5" t="n">
        <v>7</v>
      </c>
      <c r="C10" s="2" t="s">
        <v>52</v>
      </c>
      <c r="D10" s="48" t="n">
        <f aca="false">MAX('Grilles et calculs individuels'!D11*'données complémentaire'!$I10-'plafond sécu et CNAV'!$F10, 0)*'données complémentaire'!$E$3/'données complémentaire'!$C10</f>
        <v>89.9103673371788</v>
      </c>
      <c r="E10" s="48" t="n">
        <f aca="false">MAX('Grilles et calculs individuels'!E11*'données complémentaire'!$I10-'plafond sécu et CNAV'!$F10, 0)*'données complémentaire'!$E$3/'données complémentaire'!$C10</f>
        <v>36.0063021204937</v>
      </c>
      <c r="F10" s="48" t="n">
        <f aca="false">MAX('Grilles et calculs individuels'!F11*'données complémentaire'!$I10-'plafond sécu et CNAV'!$F10, 0)*'données complémentaire'!$E$3/'données complémentaire'!$C10</f>
        <v>10.390000430116</v>
      </c>
      <c r="G10" s="2" t="s">
        <v>52</v>
      </c>
      <c r="H10" s="2" t="s">
        <v>52</v>
      </c>
      <c r="I10" s="2" t="s">
        <v>52</v>
      </c>
      <c r="J10" s="48" t="n">
        <f aca="false">MAX('Grilles et calculs individuels'!J11*'données complémentaire'!$I10-'plafond sécu et CNAV'!$F10, 0)*'données complémentaire'!$E$3/'données complémentaire'!$C10</f>
        <v>10.390000430116</v>
      </c>
    </row>
    <row r="11" customFormat="false" ht="12.85" hidden="false" customHeight="false" outlineLevel="0" collapsed="false">
      <c r="B11" s="5" t="n">
        <v>8</v>
      </c>
      <c r="C11" s="2" t="s">
        <v>52</v>
      </c>
      <c r="D11" s="48" t="n">
        <f aca="false">MAX('Grilles et calculs individuels'!D12*'données complémentaire'!$I11-'plafond sécu et CNAV'!$F11, 0)*'données complémentaire'!$E$3/'données complémentaire'!$C11</f>
        <v>94.7319943000083</v>
      </c>
      <c r="E11" s="48" t="n">
        <f aca="false">MAX('Grilles et calculs individuels'!E12*'données complémentaire'!$I11-'plafond sécu et CNAV'!$F11, 0)*'données complémentaire'!$E$3/'données complémentaire'!$C11</f>
        <v>39.3788282938058</v>
      </c>
      <c r="F11" s="48" t="n">
        <f aca="false">MAX('Grilles et calculs individuels'!F12*'données complémentaire'!$I11-'plafond sécu et CNAV'!$F11, 0)*'données complémentaire'!$E$3/'données complémentaire'!$C11</f>
        <v>13.073884608528</v>
      </c>
      <c r="G11" s="2" t="s">
        <v>52</v>
      </c>
      <c r="H11" s="2" t="s">
        <v>52</v>
      </c>
      <c r="I11" s="2" t="s">
        <v>52</v>
      </c>
      <c r="J11" s="48" t="n">
        <f aca="false">MAX('Grilles et calculs individuels'!J12*'données complémentaire'!$I11-'plafond sécu et CNAV'!$F11, 0)*'données complémentaire'!$E$3/'données complémentaire'!$C11</f>
        <v>13.073884608528</v>
      </c>
    </row>
    <row r="12" customFormat="false" ht="12.85" hidden="false" customHeight="false" outlineLevel="0" collapsed="false">
      <c r="B12" s="5" t="n">
        <v>9</v>
      </c>
      <c r="C12" s="2" t="s">
        <v>52</v>
      </c>
      <c r="D12" s="48" t="n">
        <f aca="false">MAX('Grilles et calculs individuels'!D13*'données complémentaire'!$I12-'plafond sécu et CNAV'!$F12, 0)*'données complémentaire'!$E$3/'données complémentaire'!$C12</f>
        <v>97.8692205379273</v>
      </c>
      <c r="E12" s="48" t="n">
        <f aca="false">MAX('Grilles et calculs individuels'!E13*'données complémentaire'!$I12-'plafond sécu et CNAV'!$F12, 0)*'données complémentaire'!$E$3/'données complémentaire'!$C12</f>
        <v>41.5918137785293</v>
      </c>
      <c r="F12" s="48" t="n">
        <f aca="false">MAX('Grilles et calculs individuels'!F13*'données complémentaire'!$I12-'plafond sécu et CNAV'!$F12, 0)*'données complémentaire'!$E$3/'données complémentaire'!$C12</f>
        <v>14.8476521998844</v>
      </c>
      <c r="G12" s="2" t="s">
        <v>52</v>
      </c>
      <c r="H12" s="2" t="s">
        <v>52</v>
      </c>
      <c r="I12" s="2" t="s">
        <v>52</v>
      </c>
      <c r="J12" s="48" t="n">
        <f aca="false">MAX('Grilles et calculs individuels'!J13*'données complémentaire'!$I12-'plafond sécu et CNAV'!$F12, 0)*'données complémentaire'!$E$3/'données complémentaire'!$C12</f>
        <v>14.8476521998844</v>
      </c>
    </row>
    <row r="13" customFormat="false" ht="12.85" hidden="false" customHeight="false" outlineLevel="0" collapsed="false">
      <c r="B13" s="5" t="n">
        <v>10</v>
      </c>
      <c r="C13" s="2" t="s">
        <v>52</v>
      </c>
      <c r="D13" s="48" t="n">
        <f aca="false">MAX('Grilles et calculs individuels'!D14*'données complémentaire'!$I13-'plafond sécu et CNAV'!$F13, 0)*'données complémentaire'!$E$3/'données complémentaire'!$C13</f>
        <v>100.096505503287</v>
      </c>
      <c r="E13" s="48" t="n">
        <f aca="false">MAX('Grilles et calculs individuels'!E14*'données complémentaire'!$I13-'plafond sécu et CNAV'!$F13, 0)*'données complémentaire'!$E$3/'données complémentaire'!$C13</f>
        <v>42.9509958199911</v>
      </c>
      <c r="F13" s="48" t="n">
        <f aca="false">MAX('Grilles et calculs individuels'!F14*'données complémentaire'!$I13-'plafond sécu et CNAV'!$F13, 0)*'données complémentaire'!$E$3/'données complémentaire'!$C13</f>
        <v>15.7942941795256</v>
      </c>
      <c r="G13" s="2" t="s">
        <v>52</v>
      </c>
      <c r="H13" s="2" t="s">
        <v>52</v>
      </c>
      <c r="I13" s="2" t="s">
        <v>52</v>
      </c>
      <c r="J13" s="48" t="n">
        <f aca="false">MAX('Grilles et calculs individuels'!J14*'données complémentaire'!$I13-'plafond sécu et CNAV'!$F13, 0)*'données complémentaire'!$E$3/'données complémentaire'!$C13</f>
        <v>8.13058762839183</v>
      </c>
    </row>
    <row r="14" customFormat="false" ht="12.85" hidden="false" customHeight="false" outlineLevel="0" collapsed="false">
      <c r="B14" s="5" t="n">
        <v>11</v>
      </c>
      <c r="C14" s="2" t="s">
        <v>52</v>
      </c>
      <c r="D14" s="48" t="n">
        <f aca="false">MAX('Grilles et calculs individuels'!D15*'données complémentaire'!$I14-'plafond sécu et CNAV'!$F14, 0)*'données complémentaire'!$E$3/'données complémentaire'!$C14</f>
        <v>98.8784075875135</v>
      </c>
      <c r="E14" s="48" t="n">
        <f aca="false">MAX('Grilles et calculs individuels'!E15*'données complémentaire'!$I14-'plafond sécu et CNAV'!$F14, 0)*'données complémentaire'!$E$3/'données complémentaire'!$C14</f>
        <v>44.9487959827822</v>
      </c>
      <c r="F14" s="48" t="n">
        <f aca="false">MAX('Grilles et calculs individuels'!F15*'données complémentaire'!$I14-'plafond sécu et CNAV'!$F14, 0)*'données complémentaire'!$E$3/'données complémentaire'!$C14</f>
        <v>17.305488618388</v>
      </c>
      <c r="G14" s="2" t="s">
        <v>52</v>
      </c>
      <c r="H14" s="2" t="s">
        <v>52</v>
      </c>
      <c r="I14" s="2" t="s">
        <v>52</v>
      </c>
      <c r="J14" s="48" t="n">
        <f aca="false">MAX('Grilles et calculs individuels'!J15*'données complémentaire'!$I14-'plafond sécu et CNAV'!$F14, 0)*'données complémentaire'!$E$3/'données complémentaire'!$C14</f>
        <v>9.50446040265502</v>
      </c>
    </row>
    <row r="15" customFormat="false" ht="12.85" hidden="false" customHeight="false" outlineLevel="0" collapsed="false">
      <c r="B15" s="5" t="n">
        <v>12</v>
      </c>
      <c r="C15" s="2" t="s">
        <v>52</v>
      </c>
      <c r="D15" s="48" t="n">
        <f aca="false">MAX('Grilles et calculs individuels'!D16*'données complémentaire'!$I15-'plafond sécu et CNAV'!$F15, 0)*'données complémentaire'!$E$3/'données complémentaire'!$C15</f>
        <v>102.167554774852</v>
      </c>
      <c r="E15" s="48" t="n">
        <f aca="false">MAX('Grilles et calculs individuels'!E16*'données complémentaire'!$I15-'plafond sécu et CNAV'!$F15, 0)*'données complémentaire'!$E$3/'données complémentaire'!$C15</f>
        <v>47.778165316122</v>
      </c>
      <c r="F15" s="48" t="n">
        <f aca="false">MAX('Grilles et calculs individuels'!F16*'données complémentaire'!$I15-'plafond sécu et CNAV'!$F15, 0)*'données complémentaire'!$E$3/'données complémentaire'!$C15</f>
        <v>19.8991844477059</v>
      </c>
      <c r="G15" s="2" t="s">
        <v>52</v>
      </c>
      <c r="H15" s="2" t="s">
        <v>52</v>
      </c>
      <c r="I15" s="2" t="s">
        <v>52</v>
      </c>
      <c r="J15" s="48" t="n">
        <f aca="false">MAX('Grilles et calculs individuels'!J16*'données complémentaire'!$I15-'plafond sécu et CNAV'!$F15, 0)*'données complémentaire'!$E$3/'données complémentaire'!$C15</f>
        <v>12.0316484284622</v>
      </c>
    </row>
    <row r="16" customFormat="false" ht="12.85" hidden="false" customHeight="false" outlineLevel="0" collapsed="false">
      <c r="B16" s="5" t="n">
        <v>13</v>
      </c>
      <c r="C16" s="2" t="s">
        <v>52</v>
      </c>
      <c r="D16" s="48" t="n">
        <f aca="false">MAX('Grilles et calculs individuels'!D17*'données complémentaire'!$I16-'plafond sécu et CNAV'!$F16, 0)*'données complémentaire'!$E$3/'données complémentaire'!$C16</f>
        <v>104.154523573941</v>
      </c>
      <c r="E16" s="48" t="n">
        <f aca="false">MAX('Grilles et calculs individuels'!E17*'données complémentaire'!$I16-'plafond sécu et CNAV'!$F16, 0)*'données complémentaire'!$E$3/'données complémentaire'!$C16</f>
        <v>49.6112530734244</v>
      </c>
      <c r="F16" s="48" t="n">
        <f aca="false">MAX('Grilles et calculs individuels'!F17*'données complémentaire'!$I16-'plafond sécu et CNAV'!$F16, 0)*'données complémentaire'!$E$3/'données complémentaire'!$C16</f>
        <v>21.6533956692966</v>
      </c>
      <c r="G16" s="2" t="s">
        <v>52</v>
      </c>
      <c r="H16" s="2" t="s">
        <v>52</v>
      </c>
      <c r="I16" s="2" t="s">
        <v>52</v>
      </c>
      <c r="J16" s="48" t="n">
        <f aca="false">MAX('Grilles et calculs individuels'!J17*'données complémentaire'!$I16-'plafond sécu et CNAV'!$F16, 0)*'données complémentaire'!$E$3/'données complémentaire'!$C16</f>
        <v>13.7636004437816</v>
      </c>
    </row>
    <row r="17" customFormat="false" ht="12.85" hidden="false" customHeight="false" outlineLevel="0" collapsed="false">
      <c r="B17" s="5" t="n">
        <v>14</v>
      </c>
      <c r="C17" s="2" t="s">
        <v>52</v>
      </c>
      <c r="D17" s="48" t="n">
        <f aca="false">MAX('Grilles et calculs individuels'!D18*'données complémentaire'!$I17-'plafond sécu et CNAV'!$F17, 0)*'données complémentaire'!$E$3/'données complémentaire'!$C17</f>
        <v>95.3496375886425</v>
      </c>
      <c r="E17" s="48" t="n">
        <f aca="false">MAX('Grilles et calculs individuels'!E18*'données complémentaire'!$I17-'plafond sécu et CNAV'!$F17, 0)*'données complémentaire'!$E$3/'données complémentaire'!$C17</f>
        <v>49.8675418302121</v>
      </c>
      <c r="F17" s="48" t="n">
        <f aca="false">MAX('Grilles et calculs individuels'!F18*'données complémentaire'!$I17-'plafond sécu et CNAV'!$F17, 0)*'données complémentaire'!$E$3/'données complémentaire'!$C17</f>
        <v>21.891732801323</v>
      </c>
      <c r="G17" s="2" t="s">
        <v>52</v>
      </c>
      <c r="H17" s="2" t="s">
        <v>52</v>
      </c>
      <c r="I17" s="2" t="s">
        <v>52</v>
      </c>
      <c r="J17" s="48" t="n">
        <f aca="false">MAX('Grilles et calculs individuels'!J18*'données complémentaire'!$I17-'plafond sécu et CNAV'!$F17, 0)*'données complémentaire'!$E$3/'données complémentaire'!$C17</f>
        <v>13.9968715708819</v>
      </c>
    </row>
    <row r="18" customFormat="false" ht="12.85" hidden="false" customHeight="false" outlineLevel="0" collapsed="false">
      <c r="B18" s="5" t="n">
        <v>15</v>
      </c>
      <c r="C18" s="2" t="s">
        <v>52</v>
      </c>
      <c r="D18" s="48" t="n">
        <f aca="false">MAX('Grilles et calculs individuels'!D19*'données complémentaire'!$I18-'plafond sécu et CNAV'!$F18, 0)*'données complémentaire'!$E$3/'données complémentaire'!$C18</f>
        <v>102.722925649977</v>
      </c>
      <c r="E18" s="48" t="n">
        <f aca="false">MAX('Grilles et calculs individuels'!E19*'données complémentaire'!$I18-'plafond sécu et CNAV'!$F18, 0)*'données complémentaire'!$E$3/'données complémentaire'!$C18</f>
        <v>54.2835453476831</v>
      </c>
      <c r="F18" s="48" t="n">
        <f aca="false">MAX('Grilles et calculs individuels'!F19*'données complémentaire'!$I18-'plafond sécu et CNAV'!$F18, 0)*'données complémentaire'!$E$3/'données complémentaire'!$C18</f>
        <v>24.4887254253069</v>
      </c>
      <c r="G18" s="2" t="s">
        <v>52</v>
      </c>
      <c r="H18" s="2" t="s">
        <v>52</v>
      </c>
      <c r="I18" s="2" t="s">
        <v>52</v>
      </c>
      <c r="J18" s="48" t="n">
        <f aca="false">MAX('Grilles et calculs individuels'!J19*'données complémentaire'!$I18-'plafond sécu et CNAV'!$F18, 0)*'données complémentaire'!$E$3/'données complémentaire'!$C18</f>
        <v>7.85511997933451</v>
      </c>
    </row>
    <row r="19" customFormat="false" ht="12.85" hidden="false" customHeight="false" outlineLevel="0" collapsed="false">
      <c r="B19" s="5" t="n">
        <v>16</v>
      </c>
      <c r="C19" s="2" t="s">
        <v>52</v>
      </c>
      <c r="D19" s="48" t="n">
        <f aca="false">MAX('Grilles et calculs individuels'!D20*'données complémentaire'!$I19-'plafond sécu et CNAV'!$F19, 0)*'données complémentaire'!$E$3/'données complémentaire'!$C19</f>
        <v>94.1734833372823</v>
      </c>
      <c r="E19" s="48" t="n">
        <f aca="false">MAX('Grilles et calculs individuels'!E20*'données complémentaire'!$I19-'plafond sécu et CNAV'!$F19, 0)*'données complémentaire'!$E$3/'données complémentaire'!$C19</f>
        <v>51.5002143950755</v>
      </c>
      <c r="F19" s="48" t="n">
        <f aca="false">MAX('Grilles et calculs individuels'!F20*'données complémentaire'!$I19-'plafond sécu et CNAV'!$F19, 0)*'données complémentaire'!$E$3/'données complémentaire'!$C19</f>
        <v>18.4813821157993</v>
      </c>
      <c r="G19" s="2" t="s">
        <v>52</v>
      </c>
      <c r="H19" s="2" t="s">
        <v>52</v>
      </c>
      <c r="I19" s="2" t="s">
        <v>52</v>
      </c>
      <c r="J19" s="48" t="n">
        <f aca="false">MAX('Grilles et calculs individuels'!J20*'données complémentaire'!$I19-'plafond sécu et CNAV'!$F19, 0)*'données complémentaire'!$E$3/'données complémentaire'!$C19</f>
        <v>9.79234741713299</v>
      </c>
    </row>
    <row r="20" customFormat="false" ht="12.85" hidden="false" customHeight="false" outlineLevel="0" collapsed="false">
      <c r="B20" s="5" t="n">
        <v>17</v>
      </c>
      <c r="C20" s="2" t="s">
        <v>52</v>
      </c>
      <c r="D20" s="48" t="n">
        <f aca="false">MAX('Grilles et calculs individuels'!D21*'données complémentaire'!$I20-'plafond sécu et CNAV'!$F20, 0)*'données complémentaire'!$E$3/'données complémentaire'!$C20</f>
        <v>98.4133474073654</v>
      </c>
      <c r="E20" s="48" t="n">
        <f aca="false">MAX('Grilles et calculs individuels'!E21*'données complémentaire'!$I20-'plafond sécu et CNAV'!$F20, 0)*'données complémentaire'!$E$3/'données complémentaire'!$C20</f>
        <v>54.5767196372576</v>
      </c>
      <c r="F20" s="48" t="n">
        <f aca="false">MAX('Grilles et calculs individuels'!F21*'données complémentaire'!$I20-'plafond sécu et CNAV'!$F20, 0)*'données complémentaire'!$E$3/'données complémentaire'!$C20</f>
        <v>20.6577278208459</v>
      </c>
      <c r="G20" s="2" t="s">
        <v>52</v>
      </c>
      <c r="H20" s="2" t="s">
        <v>52</v>
      </c>
      <c r="I20" s="2" t="s">
        <v>52</v>
      </c>
      <c r="J20" s="48" t="n">
        <f aca="false">MAX('Grilles et calculs individuels'!J21*'données complémentaire'!$I20-'plafond sécu et CNAV'!$F20, 0)*'données complémentaire'!$E$3/'données complémentaire'!$C20</f>
        <v>11.73181262361</v>
      </c>
    </row>
    <row r="21" customFormat="false" ht="12.85" hidden="false" customHeight="false" outlineLevel="0" collapsed="false">
      <c r="B21" s="5" t="n">
        <v>18</v>
      </c>
      <c r="C21" s="2" t="s">
        <v>52</v>
      </c>
      <c r="D21" s="48" t="n">
        <f aca="false">MAX('Grilles et calculs individuels'!D22*'données complémentaire'!$I21-'plafond sécu et CNAV'!$F21, 0)*'données complémentaire'!$E$3/'données complémentaire'!$C21</f>
        <v>115.817117844007</v>
      </c>
      <c r="E21" s="48" t="n">
        <f aca="false">MAX('Grilles et calculs individuels'!E22*'données complémentaire'!$I21-'plafond sécu et CNAV'!$F21, 0)*'données complémentaire'!$E$3/'données complémentaire'!$C21</f>
        <v>58.742575272924</v>
      </c>
      <c r="F21" s="48" t="n">
        <f aca="false">MAX('Grilles et calculs individuels'!F22*'données complémentaire'!$I21-'plafond sécu et CNAV'!$F21, 0)*'données complémentaire'!$E$3/'données complémentaire'!$C21</f>
        <v>23.2525755737635</v>
      </c>
      <c r="G21" s="2" t="s">
        <v>52</v>
      </c>
      <c r="H21" s="2" t="s">
        <v>52</v>
      </c>
      <c r="I21" s="2" t="s">
        <v>52</v>
      </c>
      <c r="J21" s="48" t="n">
        <f aca="false">MAX('Grilles et calculs individuels'!J22*'données complémentaire'!$I21-'plafond sécu et CNAV'!$F21, 0)*'données complémentaire'!$E$3/'données complémentaire'!$C21</f>
        <v>13.9132435152156</v>
      </c>
    </row>
    <row r="22" customFormat="false" ht="12.85" hidden="false" customHeight="false" outlineLevel="0" collapsed="false">
      <c r="B22" s="5" t="n">
        <v>19</v>
      </c>
      <c r="C22" s="2" t="s">
        <v>52</v>
      </c>
      <c r="D22" s="48" t="n">
        <f aca="false">MAX('Grilles et calculs individuels'!D23*'données complémentaire'!$I22-'plafond sécu et CNAV'!$F22, 0)*'données complémentaire'!$E$3/'données complémentaire'!$C22</f>
        <v>123.268959266954</v>
      </c>
      <c r="E22" s="48" t="n">
        <f aca="false">MAX('Grilles et calculs individuels'!E23*'données complémentaire'!$I22-'plafond sécu et CNAV'!$F22, 0)*'données complémentaire'!$E$3/'données complémentaire'!$C22</f>
        <v>63.6680564063274</v>
      </c>
      <c r="F22" s="48" t="n">
        <f aca="false">MAX('Grilles et calculs individuels'!F23*'données complémentaire'!$I22-'plafond sécu et CNAV'!$F22, 0)*'données complémentaire'!$E$3/'données complémentaire'!$C22</f>
        <v>26.6071194402723</v>
      </c>
      <c r="G22" s="2" t="s">
        <v>52</v>
      </c>
      <c r="H22" s="2" t="s">
        <v>52</v>
      </c>
      <c r="I22" s="2" t="s">
        <v>52</v>
      </c>
      <c r="J22" s="48" t="n">
        <f aca="false">MAX('Grilles et calculs individuels'!J23*'données complémentaire'!$I22-'plafond sécu et CNAV'!$F22, 0)*'données complémentaire'!$E$3/'données complémentaire'!$C22</f>
        <v>9.0516431482611</v>
      </c>
    </row>
    <row r="23" customFormat="false" ht="12.85" hidden="false" customHeight="false" outlineLevel="0" collapsed="false">
      <c r="B23" s="5" t="n">
        <v>20</v>
      </c>
      <c r="C23" s="2" t="s">
        <v>52</v>
      </c>
      <c r="D23" s="48" t="n">
        <f aca="false">MAX('Grilles et calculs individuels'!D24*'données complémentaire'!$I23-'plafond sécu et CNAV'!$F23, 0)*'données complémentaire'!$E$3/'données complémentaire'!$C23</f>
        <v>122.163035528435</v>
      </c>
      <c r="E23" s="48" t="n">
        <f aca="false">MAX('Grilles et calculs individuels'!E24*'données complémentaire'!$I23-'plafond sécu et CNAV'!$F23, 0)*'données complémentaire'!$E$3/'données complémentaire'!$C23</f>
        <v>62.6434486790074</v>
      </c>
      <c r="F23" s="48" t="n">
        <f aca="false">MAX('Grilles et calculs individuels'!F24*'données complémentaire'!$I23-'plafond sécu et CNAV'!$F23, 0)*'données complémentaire'!$E$3/'données complémentaire'!$C23</f>
        <v>25.6330755034444</v>
      </c>
      <c r="G23" s="2" t="s">
        <v>52</v>
      </c>
      <c r="H23" s="2" t="s">
        <v>52</v>
      </c>
      <c r="I23" s="2" t="s">
        <v>52</v>
      </c>
      <c r="J23" s="48" t="n">
        <f aca="false">MAX('Grilles et calculs individuels'!J24*'données complémentaire'!$I23-'plafond sécu et CNAV'!$F23, 0)*'données complémentaire'!$E$3/'données complémentaire'!$C23</f>
        <v>8.10155088394571</v>
      </c>
    </row>
    <row r="24" customFormat="false" ht="12.85" hidden="false" customHeight="false" outlineLevel="0" collapsed="false">
      <c r="B24" s="5" t="n">
        <v>21</v>
      </c>
      <c r="C24" s="2" t="s">
        <v>52</v>
      </c>
      <c r="D24" s="48" t="n">
        <f aca="false">MAX('Grilles et calculs individuels'!D25*'données complémentaire'!$I24-'plafond sécu et CNAV'!$F24, 0)*'données complémentaire'!$E$3/'données complémentaire'!$C24</f>
        <v>111.640461674068</v>
      </c>
      <c r="E24" s="48" t="n">
        <f aca="false">MAX('Grilles et calculs individuels'!E25*'données complémentaire'!$I24-'plafond sécu et CNAV'!$F24, 0)*'données complémentaire'!$E$3/'données complémentaire'!$C24</f>
        <v>53.1451595156531</v>
      </c>
      <c r="F24" s="48" t="n">
        <f aca="false">MAX('Grilles et calculs individuels'!F25*'données complémentaire'!$I24-'plafond sécu et CNAV'!$F24, 0)*'données complémentaire'!$E$3/'données complémentaire'!$C24</f>
        <v>16.965175518153</v>
      </c>
      <c r="G24" s="2" t="s">
        <v>52</v>
      </c>
      <c r="H24" s="2" t="s">
        <v>52</v>
      </c>
      <c r="I24" s="2" t="s">
        <v>52</v>
      </c>
      <c r="J24" s="48" t="n">
        <f aca="false">MAX('Grilles et calculs individuels'!J25*'données complémentaire'!$I24-'plafond sécu et CNAV'!$F24, 0)*'données complémentaire'!$E$3/'données complémentaire'!$C24</f>
        <v>9.16536519499331</v>
      </c>
    </row>
    <row r="25" customFormat="false" ht="12.85" hidden="false" customHeight="false" outlineLevel="0" collapsed="false">
      <c r="B25" s="5" t="n">
        <v>22</v>
      </c>
      <c r="C25" s="2" t="s">
        <v>52</v>
      </c>
      <c r="D25" s="48" t="n">
        <f aca="false">MAX('Grilles et calculs individuels'!D26*'données complémentaire'!$I25-'plafond sécu et CNAV'!$F25, 0)*'données complémentaire'!$E$3/'données complémentaire'!$C25</f>
        <v>110.212845963679</v>
      </c>
      <c r="E25" s="48" t="n">
        <f aca="false">MAX('Grilles et calculs individuels'!E26*'données complémentaire'!$I25-'plafond sécu et CNAV'!$F25, 0)*'données complémentaire'!$E$3/'données complémentaire'!$C25</f>
        <v>53.1219142846751</v>
      </c>
      <c r="F25" s="48" t="n">
        <f aca="false">MAX('Grilles et calculs individuels'!F26*'données complémentaire'!$I25-'plafond sécu et CNAV'!$F25, 0)*'données complémentaire'!$E$3/'données complémentaire'!$C25</f>
        <v>17.8105487846751</v>
      </c>
      <c r="G25" s="2" t="s">
        <v>52</v>
      </c>
      <c r="H25" s="2" t="s">
        <v>52</v>
      </c>
      <c r="I25" s="2" t="s">
        <v>52</v>
      </c>
      <c r="J25" s="48" t="n">
        <f aca="false">MAX('Grilles et calculs individuels'!J26*'données complémentaire'!$I25-'plafond sécu et CNAV'!$F25, 0)*'données complémentaire'!$E$3/'données complémentaire'!$C25</f>
        <v>10.1979983432266</v>
      </c>
    </row>
    <row r="26" customFormat="false" ht="12.85" hidden="false" customHeight="false" outlineLevel="0" collapsed="false">
      <c r="B26" s="5" t="n">
        <v>23</v>
      </c>
      <c r="C26" s="2" t="s">
        <v>52</v>
      </c>
      <c r="D26" s="48" t="n">
        <f aca="false">MAX('Grilles et calculs individuels'!D27*'données complémentaire'!$I26-'plafond sécu et CNAV'!$F26, 0)*'données complémentaire'!$E$3/'données complémentaire'!$C26</f>
        <v>111.679120315623</v>
      </c>
      <c r="E26" s="48" t="n">
        <f aca="false">MAX('Grilles et calculs individuels'!E27*'données complémentaire'!$I26-'plafond sécu et CNAV'!$F26, 0)*'données complémentaire'!$E$3/'données complémentaire'!$C26</f>
        <v>54.7928448984385</v>
      </c>
      <c r="F26" s="48" t="n">
        <f aca="false">MAX('Grilles et calculs individuels'!F27*'données complémentaire'!$I26-'plafond sécu et CNAV'!$F26, 0)*'données complémentaire'!$E$3/'données complémentaire'!$C26</f>
        <v>19.6080615341726</v>
      </c>
      <c r="G26" s="2" t="s">
        <v>52</v>
      </c>
      <c r="H26" s="2" t="s">
        <v>52</v>
      </c>
      <c r="I26" s="2" t="s">
        <v>52</v>
      </c>
      <c r="J26" s="48" t="n">
        <f aca="false">MAX('Grilles et calculs individuels'!J27*'données complémentaire'!$I26-'plafond sécu et CNAV'!$F26, 0)*'données complémentaire'!$E$3/'données complémentaire'!$C26</f>
        <v>4.43799373486755</v>
      </c>
    </row>
    <row r="27" customFormat="false" ht="12.85" hidden="false" customHeight="false" outlineLevel="0" collapsed="false">
      <c r="B27" s="5" t="n">
        <v>24</v>
      </c>
      <c r="C27" s="2" t="s">
        <v>52</v>
      </c>
      <c r="D27" s="48" t="n">
        <f aca="false">MAX('Grilles et calculs individuels'!D28*'données complémentaire'!$I27-'plafond sécu et CNAV'!$F27, 0)*'données complémentaire'!$E$3/'données complémentaire'!$C27</f>
        <v>107.638321859154</v>
      </c>
      <c r="E27" s="48" t="n">
        <f aca="false">MAX('Grilles et calculs individuels'!E28*'données complémentaire'!$I27-'plafond sécu et CNAV'!$F27, 0)*'données complémentaire'!$E$3/'données complémentaire'!$C27</f>
        <v>58.7316627696547</v>
      </c>
      <c r="F27" s="48" t="n">
        <f aca="false">MAX('Grilles et calculs individuels'!F28*'données complémentaire'!$I27-'plafond sécu et CNAV'!$F27, 0)*'données complémentaire'!$E$3/'données complémentaire'!$C27</f>
        <v>23.066617462531</v>
      </c>
      <c r="G27" s="2" t="s">
        <v>52</v>
      </c>
      <c r="H27" s="2" t="s">
        <v>52</v>
      </c>
      <c r="I27" s="2" t="s">
        <v>52</v>
      </c>
      <c r="J27" s="48" t="n">
        <f aca="false">MAX('Grilles et calculs individuels'!J28*'données complémentaire'!$I27-'plafond sécu et CNAV'!$F27, 0)*'données complémentaire'!$E$3/'données complémentaire'!$C27</f>
        <v>7.68948270023931</v>
      </c>
    </row>
    <row r="28" customFormat="false" ht="12.85" hidden="false" customHeight="false" outlineLevel="0" collapsed="false">
      <c r="B28" s="5" t="n">
        <v>25</v>
      </c>
      <c r="C28" s="2" t="s">
        <v>52</v>
      </c>
      <c r="D28" s="48" t="n">
        <f aca="false">MAX('Grilles et calculs individuels'!D29*'données complémentaire'!$I28-'plafond sécu et CNAV'!$F28, 0)*'données complémentaire'!$E$3/'données complémentaire'!$C28</f>
        <v>111.873041224206</v>
      </c>
      <c r="E28" s="48" t="n">
        <f aca="false">MAX('Grilles et calculs individuels'!E29*'données complémentaire'!$I28-'plafond sécu et CNAV'!$F28, 0)*'données complémentaire'!$E$3/'données complémentaire'!$C28</f>
        <v>51.0588198973667</v>
      </c>
      <c r="F28" s="48" t="n">
        <f aca="false">MAX('Grilles et calculs individuels'!F29*'données complémentaire'!$I28-'plafond sécu et CNAV'!$F28, 0)*'données complémentaire'!$E$3/'données complémentaire'!$C28</f>
        <v>17.7087970953494</v>
      </c>
      <c r="G28" s="2" t="s">
        <v>52</v>
      </c>
      <c r="H28" s="2" t="s">
        <v>52</v>
      </c>
      <c r="I28" s="2" t="s">
        <v>52</v>
      </c>
      <c r="J28" s="48" t="n">
        <f aca="false">MAX('Grilles et calculs individuels'!J29*'données complémentaire'!$I28-'plafond sécu et CNAV'!$F28, 0)*'données complémentaire'!$E$3/'données complémentaire'!$C28</f>
        <v>9.86181598069144</v>
      </c>
    </row>
    <row r="29" customFormat="false" ht="12.85" hidden="false" customHeight="false" outlineLevel="0" collapsed="false">
      <c r="B29" s="5" t="n">
        <v>26</v>
      </c>
      <c r="C29" s="2" t="s">
        <v>52</v>
      </c>
      <c r="D29" s="48" t="n">
        <f aca="false">MAX('Grilles et calculs individuels'!D30*'données complémentaire'!$I29-'plafond sécu et CNAV'!$F29, 0)*'données complémentaire'!$E$3/'données complémentaire'!$C29</f>
        <v>116.374301375982</v>
      </c>
      <c r="E29" s="48" t="n">
        <f aca="false">MAX('Grilles et calculs individuels'!E30*'données complémentaire'!$I29-'plafond sécu et CNAV'!$F29, 0)*'données complémentaire'!$E$3/'données complémentaire'!$C29</f>
        <v>54.1861016009259</v>
      </c>
      <c r="F29" s="48" t="n">
        <f aca="false">MAX('Grilles et calculs individuels'!F30*'données complémentaire'!$I29-'plafond sécu et CNAV'!$F29, 0)*'données complémentaire'!$E$3/'données complémentaire'!$C29</f>
        <v>20.0826002279797</v>
      </c>
      <c r="G29" s="2" t="s">
        <v>52</v>
      </c>
      <c r="H29" s="2" t="s">
        <v>52</v>
      </c>
      <c r="I29" s="2" t="s">
        <v>52</v>
      </c>
      <c r="J29" s="48" t="n">
        <f aca="false">MAX('Grilles et calculs individuels'!J30*'données complémentaire'!$I29-'plafond sécu et CNAV'!$F29, 0)*'données complémentaire'!$E$3/'données complémentaire'!$C29</f>
        <v>5.81760875115014</v>
      </c>
    </row>
    <row r="30" customFormat="false" ht="12.85" hidden="false" customHeight="false" outlineLevel="0" collapsed="false">
      <c r="B30" s="5" t="n">
        <v>27</v>
      </c>
      <c r="C30" s="2" t="s">
        <v>52</v>
      </c>
      <c r="D30" s="48" t="n">
        <f aca="false">MAX('Grilles et calculs individuels'!D31*'données complémentaire'!$I30-'plafond sécu et CNAV'!$F30, 0)*'données complémentaire'!$E$3/'données complémentaire'!$C30</f>
        <v>119.765688489929</v>
      </c>
      <c r="E30" s="48" t="n">
        <f aca="false">MAX('Grilles et calculs individuels'!E31*'données complémentaire'!$I30-'plafond sécu et CNAV'!$F30, 0)*'données complémentaire'!$E$3/'données complémentaire'!$C30</f>
        <v>56.2944132687423</v>
      </c>
      <c r="F30" s="48" t="n">
        <f aca="false">MAX('Grilles et calculs individuels'!F31*'données complémentaire'!$I30-'plafond sécu et CNAV'!$F30, 0)*'données complémentaire'!$E$3/'données complémentaire'!$C30</f>
        <v>21.4872837895478</v>
      </c>
      <c r="G30" s="2" t="s">
        <v>52</v>
      </c>
      <c r="H30" s="2" t="s">
        <v>52</v>
      </c>
      <c r="I30" s="2" t="s">
        <v>52</v>
      </c>
      <c r="J30" s="48" t="n">
        <f aca="false">MAX('Grilles et calculs individuels'!J31*'données complémentaire'!$I30-'plafond sécu et CNAV'!$F30, 0)*'données complémentaire'!$E$3/'données complémentaire'!$C30</f>
        <v>6.92797505688214</v>
      </c>
    </row>
    <row r="31" customFormat="false" ht="12.85" hidden="false" customHeight="false" outlineLevel="0" collapsed="false">
      <c r="B31" s="5" t="n">
        <v>28</v>
      </c>
      <c r="C31" s="2" t="s">
        <v>52</v>
      </c>
      <c r="D31" s="48" t="n">
        <f aca="false">MAX('Grilles et calculs individuels'!D32*'données complémentaire'!$I31-'plafond sécu et CNAV'!$F31, 0)*'données complémentaire'!$E$3/'données complémentaire'!$C31</f>
        <v>124.265257021991</v>
      </c>
      <c r="E31" s="48" t="n">
        <f aca="false">MAX('Grilles et calculs individuels'!E32*'données complémentaire'!$I31-'plafond sécu et CNAV'!$F31, 0)*'données complémentaire'!$E$3/'données complémentaire'!$C31</f>
        <v>59.8904480430625</v>
      </c>
      <c r="F31" s="48" t="n">
        <f aca="false">MAX('Grilles et calculs individuels'!F32*'données complémentaire'!$I31-'plafond sécu et CNAV'!$F31, 0)*'données complémentaire'!$E$3/'données complémentaire'!$C31</f>
        <v>24.5878280229114</v>
      </c>
      <c r="G31" s="2" t="s">
        <v>52</v>
      </c>
      <c r="H31" s="2" t="s">
        <v>52</v>
      </c>
      <c r="I31" s="2" t="s">
        <v>52</v>
      </c>
      <c r="J31" s="48" t="n">
        <f aca="false">MAX('Grilles et calculs individuels'!J32*'données complémentaire'!$I31-'plafond sécu et CNAV'!$F31, 0)*'données complémentaire'!$E$3/'données complémentaire'!$C31</f>
        <v>9.82126290720457</v>
      </c>
    </row>
    <row r="32" customFormat="false" ht="12.85" hidden="false" customHeight="false" outlineLevel="0" collapsed="false">
      <c r="B32" s="5" t="n">
        <v>29</v>
      </c>
      <c r="C32" s="2" t="s">
        <v>52</v>
      </c>
      <c r="D32" s="48" t="n">
        <f aca="false">MAX('Grilles et calculs individuels'!D33*'données complémentaire'!$I32-'plafond sécu et CNAV'!$F32, 0)*'données complémentaire'!$E$3/'données complémentaire'!$C32</f>
        <v>131.262976786131</v>
      </c>
      <c r="E32" s="48" t="n">
        <f aca="false">MAX('Grilles et calculs individuels'!E33*'données complémentaire'!$I32-'plafond sécu et CNAV'!$F32, 0)*'données complémentaire'!$E$3/'données complémentaire'!$C32</f>
        <v>53.217448295285</v>
      </c>
      <c r="F32" s="48" t="n">
        <f aca="false">MAX('Grilles et calculs individuels'!F33*'données complémentaire'!$I32-'plafond sécu et CNAV'!$F32, 0)*'données complémentaire'!$E$3/'données complémentaire'!$C32</f>
        <v>19.9047371193743</v>
      </c>
      <c r="G32" s="2" t="s">
        <v>52</v>
      </c>
      <c r="H32" s="2" t="s">
        <v>52</v>
      </c>
      <c r="I32" s="2" t="s">
        <v>52</v>
      </c>
      <c r="J32" s="48" t="n">
        <f aca="false">MAX('Grilles et calculs individuels'!J33*'données complémentaire'!$I32-'plafond sécu et CNAV'!$F32, 0)*'données complémentaire'!$E$3/'données complémentaire'!$C32</f>
        <v>11.100828629352</v>
      </c>
    </row>
    <row r="33" customFormat="false" ht="12.85" hidden="false" customHeight="false" outlineLevel="0" collapsed="false">
      <c r="B33" s="5" t="n">
        <v>30</v>
      </c>
      <c r="C33" s="2" t="s">
        <v>52</v>
      </c>
      <c r="D33" s="48" t="n">
        <f aca="false">MAX('Grilles et calculs individuels'!D34*'données complémentaire'!$I33-'plafond sécu et CNAV'!$F33, 0)*'données complémentaire'!$E$3/'données complémentaire'!$C33</f>
        <v>125.379751211385</v>
      </c>
      <c r="E33" s="48" t="n">
        <f aca="false">MAX('Grilles et calculs individuels'!E34*'données complémentaire'!$I33-'plafond sécu et CNAV'!$F33, 0)*'données complémentaire'!$E$3/'données complémentaire'!$C33</f>
        <v>56.9432703366674</v>
      </c>
      <c r="F33" s="48" t="n">
        <f aca="false">MAX('Grilles et calculs individuels'!F34*'données complémentaire'!$I33-'plafond sécu et CNAV'!$F33, 0)*'données complémentaire'!$E$3/'données complémentaire'!$C33</f>
        <v>22.8462695242567</v>
      </c>
      <c r="G33" s="2" t="s">
        <v>52</v>
      </c>
      <c r="H33" s="2" t="s">
        <v>52</v>
      </c>
      <c r="I33" s="2" t="s">
        <v>52</v>
      </c>
      <c r="J33" s="48" t="n">
        <f aca="false">MAX('Grilles et calculs individuels'!J34*'données complémentaire'!$I33-'plafond sécu et CNAV'!$F33, 0)*'données complémentaire'!$E$3/'données complémentaire'!$C33</f>
        <v>13.8350883762703</v>
      </c>
    </row>
    <row r="34" customFormat="false" ht="12.85" hidden="false" customHeight="false" outlineLevel="0" collapsed="false">
      <c r="B34" s="5" t="n">
        <v>31</v>
      </c>
      <c r="C34" s="2" t="s">
        <v>52</v>
      </c>
      <c r="D34" s="48" t="n">
        <f aca="false">MAX('Grilles et calculs individuels'!D35*'données complémentaire'!$I34-'plafond sécu et CNAV'!$F34, 0)*'données complémentaire'!$E$3/'données complémentaire'!$C34</f>
        <v>121.817136663868</v>
      </c>
      <c r="E34" s="48" t="n">
        <f aca="false">MAX('Grilles et calculs individuels'!E35*'données complémentaire'!$I34-'plafond sécu et CNAV'!$F34, 0)*'données complémentaire'!$E$3/'données complémentaire'!$C34</f>
        <v>55.1322759257115</v>
      </c>
      <c r="F34" s="48" t="n">
        <f aca="false">MAX('Grilles et calculs individuels'!F35*'données complémentaire'!$I34-'plafond sécu et CNAV'!$F34, 0)*'données complémentaire'!$E$3/'données complémentaire'!$C34</f>
        <v>21.9079820739157</v>
      </c>
      <c r="G34" s="2" t="s">
        <v>52</v>
      </c>
      <c r="H34" s="2" t="s">
        <v>52</v>
      </c>
      <c r="I34" s="2" t="s">
        <v>52</v>
      </c>
      <c r="J34" s="48" t="n">
        <f aca="false">MAX('Grilles et calculs individuels'!J35*'données complémentaire'!$I34-'plafond sécu et CNAV'!$F34, 0)*'données complémentaire'!$E$3/'données complémentaire'!$C34</f>
        <v>13.1274405811433</v>
      </c>
    </row>
    <row r="35" customFormat="false" ht="12.85" hidden="false" customHeight="false" outlineLevel="0" collapsed="false">
      <c r="B35" s="5" t="n">
        <v>32</v>
      </c>
      <c r="C35" s="2" t="s">
        <v>52</v>
      </c>
      <c r="D35" s="48" t="n">
        <f aca="false">MAX('Grilles et calculs individuels'!D36*'données complémentaire'!$I35-'plafond sécu et CNAV'!$F35, 0)*'données complémentaire'!$E$3/'données complémentaire'!$C35</f>
        <v>126.251934264735</v>
      </c>
      <c r="E35" s="48" t="n">
        <f aca="false">MAX('Grilles et calculs individuels'!E36*'données complémentaire'!$I35-'plafond sécu et CNAV'!$F35, 0)*'données complémentaire'!$E$3/'données complémentaire'!$C35</f>
        <v>48.2929525137938</v>
      </c>
      <c r="F35" s="48" t="n">
        <f aca="false">MAX('Grilles et calculs individuels'!F36*'données complémentaire'!$I35-'plafond sécu et CNAV'!$F35, 0)*'données complémentaire'!$E$3/'données complémentaire'!$C35</f>
        <v>17.8821784759115</v>
      </c>
      <c r="G35" s="2" t="s">
        <v>52</v>
      </c>
      <c r="H35" s="2" t="s">
        <v>52</v>
      </c>
      <c r="I35" s="2" t="s">
        <v>52</v>
      </c>
      <c r="J35" s="48" t="n">
        <f aca="false">MAX('Grilles et calculs individuels'!J36*'données complémentaire'!$I35-'plafond sécu et CNAV'!$F35, 0)*'données complémentaire'!$E$3/'données complémentaire'!$C35</f>
        <v>12.5721125681639</v>
      </c>
    </row>
    <row r="36" customFormat="false" ht="12.85" hidden="false" customHeight="false" outlineLevel="0" collapsed="false">
      <c r="B36" s="5" t="n">
        <v>33</v>
      </c>
      <c r="C36" s="2" t="s">
        <v>52</v>
      </c>
      <c r="D36" s="48" t="n">
        <f aca="false">MAX('Grilles et calculs individuels'!D37*'données complémentaire'!$I36-'plafond sécu et CNAV'!$F36, 0)*'données complémentaire'!$E$3/'données complémentaire'!$C36</f>
        <v>107.309712165274</v>
      </c>
      <c r="E36" s="48" t="n">
        <f aca="false">MAX('Grilles et calculs individuels'!E37*'données complémentaire'!$I36-'plafond sécu et CNAV'!$F36, 0)*'données complémentaire'!$E$3/'données complémentaire'!$C36</f>
        <v>52.9728282113454</v>
      </c>
      <c r="F36" s="48" t="n">
        <f aca="false">MAX('Grilles et calculs individuels'!F37*'données complémentaire'!$I36-'plafond sécu et CNAV'!$F36, 0)*'données complémentaire'!$E$3/'données complémentaire'!$C36</f>
        <v>22.9449972089286</v>
      </c>
      <c r="G36" s="2" t="s">
        <v>52</v>
      </c>
      <c r="H36" s="2" t="s">
        <v>52</v>
      </c>
      <c r="I36" s="2" t="s">
        <v>52</v>
      </c>
      <c r="J36" s="48" t="n">
        <f aca="false">MAX('Grilles et calculs individuels'!J37*'données complémentaire'!$I36-'plafond sécu et CNAV'!$F36, 0)*'données complémentaire'!$E$3/'données complémentaire'!$C36</f>
        <v>17.7017974965201</v>
      </c>
    </row>
    <row r="37" customFormat="false" ht="12.85" hidden="false" customHeight="false" outlineLevel="0" collapsed="false">
      <c r="B37" s="5" t="n">
        <v>34</v>
      </c>
      <c r="C37" s="2" t="s">
        <v>52</v>
      </c>
      <c r="D37" s="48" t="n">
        <f aca="false">MAX('Grilles et calculs individuels'!D38*'données complémentaire'!$I37-'plafond sécu et CNAV'!$F37, 0)*'données complémentaire'!$E$3/'données complémentaire'!$C37</f>
        <v>106.287116108333</v>
      </c>
      <c r="E37" s="48" t="n">
        <f aca="false">MAX('Grilles et calculs individuels'!E38*'données complémentaire'!$I37-'plafond sécu et CNAV'!$F37, 0)*'données complémentaire'!$E$3/'données complémentaire'!$C37</f>
        <v>52.6299613864124</v>
      </c>
      <c r="F37" s="48" t="n">
        <f aca="false">MAX('Grilles et calculs individuels'!F38*'données complémentaire'!$I37-'plafond sécu et CNAV'!$F37, 0)*'données complémentaire'!$E$3/'données complémentaire'!$C37</f>
        <v>22.9777646313225</v>
      </c>
      <c r="G37" s="2" t="s">
        <v>52</v>
      </c>
      <c r="H37" s="2" t="s">
        <v>52</v>
      </c>
      <c r="I37" s="2" t="s">
        <v>52</v>
      </c>
      <c r="J37" s="48" t="n">
        <f aca="false">MAX('Grilles et calculs individuels'!J38*'données complémentaire'!$I37-'plafond sécu et CNAV'!$F37, 0)*'données complémentaire'!$E$3/'données complémentaire'!$C37</f>
        <v>14.7409586010353</v>
      </c>
    </row>
    <row r="38" customFormat="false" ht="12.85" hidden="false" customHeight="false" outlineLevel="0" collapsed="false">
      <c r="B38" s="5" t="n">
        <v>35</v>
      </c>
      <c r="C38" s="2" t="s">
        <v>52</v>
      </c>
      <c r="D38" s="48" t="n">
        <f aca="false">MAX('Grilles et calculs individuels'!D39*'données complémentaire'!$I38-'plafond sécu et CNAV'!$F38, 0)*'données complémentaire'!$E$3/'données complémentaire'!$C38</f>
        <v>103.805131976113</v>
      </c>
      <c r="E38" s="48" t="n">
        <f aca="false">MAX('Grilles et calculs individuels'!E39*'données complémentaire'!$I38-'plafond sécu et CNAV'!$F38, 0)*'données complémentaire'!$E$3/'données complémentaire'!$C38</f>
        <v>43.0223738405044</v>
      </c>
      <c r="F38" s="48" t="n">
        <f aca="false">MAX('Grilles et calculs individuels'!F39*'données complémentaire'!$I38-'plafond sécu et CNAV'!$F38, 0)*'données complémentaire'!$E$3/'données complémentaire'!$C38</f>
        <v>18.9431358682526</v>
      </c>
      <c r="G38" s="2" t="s">
        <v>52</v>
      </c>
      <c r="H38" s="2" t="s">
        <v>52</v>
      </c>
      <c r="I38" s="2" t="s">
        <v>52</v>
      </c>
      <c r="J38" s="48" t="n">
        <f aca="false">MAX('Grilles et calculs individuels'!J39*'données complémentaire'!$I38-'plafond sécu et CNAV'!$F38, 0)*'données complémentaire'!$E$3/'données complémentaire'!$C38</f>
        <v>0</v>
      </c>
    </row>
    <row r="39" customFormat="false" ht="12.85" hidden="false" customHeight="false" outlineLevel="0" collapsed="false">
      <c r="B39" s="5" t="n">
        <v>36</v>
      </c>
      <c r="C39" s="2" t="s">
        <v>52</v>
      </c>
      <c r="D39" s="48" t="n">
        <f aca="false">MAX('Grilles et calculs individuels'!D40*'données complémentaire'!$I39-'plafond sécu et CNAV'!$F39, 0)*'données complémentaire'!$E$3/'données complémentaire'!$C39</f>
        <v>96.4584101887946</v>
      </c>
      <c r="E39" s="48" t="n">
        <f aca="false">MAX('Grilles et calculs individuels'!E40*'données complémentaire'!$I39-'plafond sécu et CNAV'!$F39, 0)*'données complémentaire'!$E$3/'données complémentaire'!$C39</f>
        <v>44.1290445756654</v>
      </c>
      <c r="F39" s="48" t="n">
        <f aca="false">MAX('Grilles et calculs individuels'!F40*'données complémentaire'!$I39-'plafond sécu et CNAV'!$F39, 0)*'données complémentaire'!$E$3/'données complémentaire'!$C39</f>
        <v>19.8502307963092</v>
      </c>
      <c r="G39" s="2" t="s">
        <v>52</v>
      </c>
      <c r="H39" s="2" t="s">
        <v>52</v>
      </c>
      <c r="I39" s="2" t="s">
        <v>52</v>
      </c>
      <c r="J39" s="48" t="n">
        <f aca="false">MAX('Grilles et calculs individuels'!J40*'données complémentaire'!$I39-'plafond sécu et CNAV'!$F39, 0)*'données complémentaire'!$E$3/'données complémentaire'!$C39</f>
        <v>0</v>
      </c>
    </row>
    <row r="40" customFormat="false" ht="12.85" hidden="false" customHeight="false" outlineLevel="0" collapsed="false">
      <c r="B40" s="5" t="n">
        <v>37</v>
      </c>
      <c r="C40" s="2" t="s">
        <v>52</v>
      </c>
      <c r="D40" s="48" t="n">
        <f aca="false">MAX('Grilles et calculs individuels'!D41*'données complémentaire'!$I40-'plafond sécu et CNAV'!$F40, 0)*'données complémentaire'!$E$3/'données complémentaire'!$C40</f>
        <v>96.4420713489592</v>
      </c>
      <c r="E40" s="48" t="n">
        <f aca="false">MAX('Grilles et calculs individuels'!E41*'données complémentaire'!$I40-'plafond sécu et CNAV'!$F40, 0)*'données complémentaire'!$E$3/'données complémentaire'!$C40</f>
        <v>44.278379633704</v>
      </c>
      <c r="F40" s="48" t="n">
        <f aca="false">MAX('Grilles et calculs individuels'!F41*'données complémentaire'!$I40-'plafond sécu et CNAV'!$F40, 0)*'données complémentaire'!$E$3/'données complémentaire'!$C40</f>
        <v>20.07643217343</v>
      </c>
      <c r="G40" s="2" t="s">
        <v>52</v>
      </c>
      <c r="H40" s="2" t="s">
        <v>52</v>
      </c>
      <c r="I40" s="2" t="s">
        <v>52</v>
      </c>
      <c r="J40" s="48" t="n">
        <f aca="false">MAX('Grilles et calculs individuels'!J41*'données complémentaire'!$I40-'plafond sécu et CNAV'!$F40, 0)*'données complémentaire'!$E$3/'données complémentaire'!$C40</f>
        <v>0</v>
      </c>
    </row>
    <row r="41" customFormat="false" ht="12.85" hidden="false" customHeight="false" outlineLevel="0" collapsed="false">
      <c r="B41" s="5" t="n">
        <v>38</v>
      </c>
      <c r="C41" s="2" t="s">
        <v>52</v>
      </c>
      <c r="D41" s="48" t="n">
        <f aca="false">MAX('Grilles et calculs individuels'!D42*'données complémentaire'!$I41-'plafond sécu et CNAV'!$F41, 0)*'données complémentaire'!$E$3/'données complémentaire'!$C41</f>
        <v>88.6669946975185</v>
      </c>
      <c r="E41" s="48" t="n">
        <f aca="false">MAX('Grilles et calculs individuels'!E42*'données complémentaire'!$I41-'plafond sécu et CNAV'!$F41, 0)*'données complémentaire'!$E$3/'données complémentaire'!$C41</f>
        <v>39.6261287831377</v>
      </c>
      <c r="F41" s="48" t="n">
        <f aca="false">MAX('Grilles et calculs individuels'!F42*'données complémentaire'!$I41-'plafond sécu et CNAV'!$F41, 0)*'données complémentaire'!$E$3/'données complémentaire'!$C41</f>
        <v>20.5286552485219</v>
      </c>
      <c r="G41" s="2" t="s">
        <v>52</v>
      </c>
      <c r="H41" s="2" t="s">
        <v>52</v>
      </c>
      <c r="I41" s="2" t="s">
        <v>52</v>
      </c>
      <c r="J41" s="48" t="n">
        <f aca="false">MAX('Grilles et calculs individuels'!J42*'données complémentaire'!$I41-'plafond sécu et CNAV'!$F41, 0)*'données complémentaire'!$E$3/'données complémentaire'!$C41</f>
        <v>0</v>
      </c>
    </row>
    <row r="42" customFormat="false" ht="12.85" hidden="false" customHeight="false" outlineLevel="0" collapsed="false">
      <c r="B42" s="5" t="n">
        <v>39</v>
      </c>
      <c r="C42" s="2" t="s">
        <v>52</v>
      </c>
      <c r="D42" s="48" t="n">
        <f aca="false">MAX('Grilles et calculs individuels'!D43*'données complémentaire'!$I42-'plafond sécu et CNAV'!$F42, 0)*'données complémentaire'!$E$3/'données complémentaire'!$C42</f>
        <v>91.3101038190137</v>
      </c>
      <c r="E42" s="48" t="n">
        <f aca="false">MAX('Grilles et calculs individuels'!E43*'données complémentaire'!$I42-'plafond sécu et CNAV'!$F42, 0)*'données complémentaire'!$E$3/'données complémentaire'!$C42</f>
        <v>42.4442286813438</v>
      </c>
      <c r="F42" s="48" t="n">
        <f aca="false">MAX('Grilles et calculs individuels'!F43*'données complémentaire'!$I42-'plafond sécu et CNAV'!$F42, 0)*'données complémentaire'!$E$3/'données complémentaire'!$C42</f>
        <v>23.4148999819532</v>
      </c>
      <c r="G42" s="2" t="s">
        <v>52</v>
      </c>
      <c r="H42" s="2" t="s">
        <v>52</v>
      </c>
      <c r="I42" s="2" t="s">
        <v>52</v>
      </c>
      <c r="J42" s="48" t="n">
        <f aca="false">MAX('Grilles et calculs individuels'!J43*'données complémentaire'!$I42-'plafond sécu et CNAV'!$F42, 0)*'données complémentaire'!$E$3/'données complémentaire'!$C42</f>
        <v>0</v>
      </c>
    </row>
    <row r="43" customFormat="false" ht="12.85" hidden="false" customHeight="false" outlineLevel="0" collapsed="false">
      <c r="B43" s="5" t="n">
        <v>40</v>
      </c>
      <c r="C43" s="2" t="s">
        <v>52</v>
      </c>
      <c r="D43" s="48" t="n">
        <f aca="false">MAX('Grilles et calculs individuels'!D44*'données complémentaire'!$I43-'plafond sécu et CNAV'!$F43, 0)*'données complémentaire'!$E$3/'données complémentaire'!$C43</f>
        <v>87.4992665055926</v>
      </c>
      <c r="E43" s="48" t="n">
        <f aca="false">MAX('Grilles et calculs individuels'!E44*'données complémentaire'!$I43-'plafond sécu et CNAV'!$F43, 0)*'données complémentaire'!$E$3/'données complémentaire'!$C43</f>
        <v>38.0300961785451</v>
      </c>
      <c r="F43" s="48" t="n">
        <f aca="false">MAX('Grilles et calculs individuels'!F44*'données complémentaire'!$I43-'plafond sécu et CNAV'!$F43, 0)*'données complémentaire'!$E$3/'données complémentaire'!$C43</f>
        <v>24.4084873303658</v>
      </c>
      <c r="G43" s="2" t="s">
        <v>52</v>
      </c>
      <c r="H43" s="2" t="s">
        <v>52</v>
      </c>
      <c r="I43" s="2" t="s">
        <v>52</v>
      </c>
      <c r="J43" s="48" t="n">
        <f aca="false">MAX('Grilles et calculs individuels'!J44*'données complémentaire'!$I43-'plafond sécu et CNAV'!$F43, 0)*'données complémentaire'!$E$3/'données complémentaire'!$C43</f>
        <v>0</v>
      </c>
    </row>
    <row r="44" customFormat="false" ht="12.85" hidden="false" customHeight="false" outlineLevel="0" collapsed="false">
      <c r="B44" s="5" t="n">
        <v>41</v>
      </c>
      <c r="C44" s="2" t="s">
        <v>52</v>
      </c>
      <c r="D44" s="48" t="n">
        <f aca="false">MAX('Grilles et calculs individuels'!D45*'données complémentaire'!$I44-'plafond sécu et CNAV'!$F44, 0)*'données complémentaire'!$E$3/'données complémentaire'!$C44</f>
        <v>86.8667760609661</v>
      </c>
      <c r="E44" s="48" t="n">
        <f aca="false">MAX('Grilles et calculs individuels'!E45*'données complémentaire'!$I44-'plafond sécu et CNAV'!$F44, 0)*'données complémentaire'!$E$3/'données complémentaire'!$C44</f>
        <v>21.7255131381944</v>
      </c>
      <c r="F44" s="48" t="n">
        <f aca="false">MAX('Grilles et calculs individuels'!F45*'données complémentaire'!$I44-'plafond sécu et CNAV'!$F44, 0)*'données complémentaire'!$E$3/'données complémentaire'!$C44</f>
        <v>9.25528336185905</v>
      </c>
      <c r="G44" s="2" t="s">
        <v>52</v>
      </c>
      <c r="H44" s="2" t="s">
        <v>52</v>
      </c>
      <c r="I44" s="2" t="s">
        <v>52</v>
      </c>
      <c r="J44" s="48" t="n">
        <f aca="false">MAX('Grilles et calculs individuels'!J45*'données complémentaire'!$I44-'plafond sécu et CNAV'!$F44, 0)*'données complémentaire'!$E$3/'données complémentaire'!$C44</f>
        <v>0</v>
      </c>
    </row>
    <row r="45" customFormat="false" ht="12.85" hidden="false" customHeight="false" outlineLevel="0" collapsed="false">
      <c r="B45" s="5" t="n">
        <v>42</v>
      </c>
      <c r="C45" s="2" t="s">
        <v>52</v>
      </c>
      <c r="D45" s="48" t="n">
        <f aca="false">MAX('Grilles et calculs individuels'!D46*'données complémentaire'!$I45-'plafond sécu et CNAV'!$F45, 0)*'données complémentaire'!$E$3/'données complémentaire'!$C45</f>
        <v>79.5828394716678</v>
      </c>
      <c r="E45" s="48" t="n">
        <f aca="false">MAX('Grilles et calculs individuels'!E46*'données complémentaire'!$I45-'plafond sécu et CNAV'!$F45, 0)*'données complémentaire'!$E$3/'données complémentaire'!$C45</f>
        <v>0</v>
      </c>
      <c r="F45" s="48" t="n">
        <f aca="false">MAX('Grilles et calculs individuels'!F46*'données complémentaire'!$I45-'plafond sécu et CNAV'!$F45, 0)*'données complémentaire'!$E$3/'données complémentaire'!$C45</f>
        <v>0</v>
      </c>
      <c r="G45" s="2" t="s">
        <v>52</v>
      </c>
      <c r="H45" s="2" t="s">
        <v>52</v>
      </c>
      <c r="I45" s="2" t="s">
        <v>52</v>
      </c>
      <c r="J45" s="49" t="n">
        <f aca="false">MAX('Grilles et calculs individuels'!J45*'données complémentaire'!$I45-'plafond sécu et CNAV'!$F45, 0)*'données complémentaire'!$E$3/'données complémentaire'!$C45</f>
        <v>0</v>
      </c>
    </row>
    <row r="46" customFormat="false" ht="12.85" hidden="false" customHeight="false" outlineLevel="0" collapsed="false">
      <c r="B46" s="2" t="s">
        <v>53</v>
      </c>
      <c r="C46" s="2" t="s">
        <v>52</v>
      </c>
      <c r="D46" s="47" t="n">
        <f aca="false">SUM(D3:D45)</f>
        <v>4342.26894204671</v>
      </c>
      <c r="E46" s="47" t="n">
        <f aca="false">SUM(E3:E45)</f>
        <v>1917.52524642294</v>
      </c>
      <c r="F46" s="47" t="n">
        <f aca="false">SUM(F3:F45)</f>
        <v>722.132249121208</v>
      </c>
      <c r="G46" s="2" t="s">
        <v>52</v>
      </c>
      <c r="H46" s="2" t="s">
        <v>52</v>
      </c>
      <c r="I46" s="2" t="s">
        <v>52</v>
      </c>
      <c r="J46" s="47" t="n">
        <f aca="false">SUM(J3:J45)</f>
        <v>325.080196259228</v>
      </c>
    </row>
    <row r="47" customFormat="false" ht="13.4" hidden="false" customHeight="false" outlineLevel="0" collapsed="false">
      <c r="B47" s="2" t="s">
        <v>54</v>
      </c>
      <c r="C47" s="2" t="n">
        <v>0</v>
      </c>
      <c r="D47" s="47" t="n">
        <f aca="false">D46*0.4352</f>
        <v>1889.75544357873</v>
      </c>
      <c r="E47" s="47" t="n">
        <f aca="false">E46*0.4352</f>
        <v>834.506987243264</v>
      </c>
      <c r="F47" s="47" t="n">
        <f aca="false">F46*0.4352</f>
        <v>314.27195481755</v>
      </c>
      <c r="G47" s="2" t="n">
        <v>0</v>
      </c>
      <c r="H47" s="2" t="n">
        <v>0</v>
      </c>
      <c r="I47" s="2" t="n">
        <v>0</v>
      </c>
      <c r="J47" s="47" t="n">
        <f aca="false">J46*0.4352</f>
        <v>141.474901412016</v>
      </c>
    </row>
    <row r="50" customFormat="false" ht="12.85" hidden="false" customHeight="false" outlineLevel="0" collapsed="false">
      <c r="B50" s="0" t="s">
        <v>55</v>
      </c>
    </row>
    <row r="51" customFormat="false" ht="13.4" hidden="false" customHeight="false" outlineLevel="0" collapsed="false">
      <c r="B51" s="0" t="s">
        <v>56</v>
      </c>
    </row>
    <row r="52" customFormat="false" ht="13.4" hidden="false" customHeight="false" outlineLevel="0" collapsed="false">
      <c r="B52" s="0" t="s">
        <v>57</v>
      </c>
    </row>
    <row r="53" customFormat="false" ht="13.4" hidden="false" customHeight="false" outlineLevel="0" collapsed="false">
      <c r="B53" s="0" t="s">
        <v>58</v>
      </c>
    </row>
    <row r="54" customFormat="false" ht="12.85" hidden="false" customHeight="false" outlineLevel="0" collapsed="false">
      <c r="B54" s="0" t="s">
        <v>59</v>
      </c>
    </row>
    <row r="55" customFormat="false" ht="12.85" hidden="false" customHeight="false" outlineLevel="0" collapsed="false">
      <c r="B55" s="0" t="s">
        <v>60</v>
      </c>
    </row>
  </sheetData>
  <sheetProtection sheet="true" password="9cd6" objects="true" scenarios="true"/>
  <printOptions headings="false" gridLines="false" gridLinesSet="true" horizontalCentered="false" verticalCentered="false"/>
  <pageMargins left="0.7875" right="0.7875" top="1.025" bottom="1.025" header="0.7875" footer="0.787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&amp;C&amp;A</oddHeader>
    <oddFooter>&amp;CPage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C1:Q48"/>
  <sheetViews>
    <sheetView windowProtection="false" showFormulas="false" showGridLines="true" showRowColHeaders="true" showZeros="true" rightToLeft="false" tabSelected="false" showOutlineSymbols="true" defaultGridColor="true" view="normal" topLeftCell="E1" colorId="64" zoomScale="100" zoomScaleNormal="100" zoomScalePageLayoutView="100" workbookViewId="0">
      <selection pane="topLeft" activeCell="J47" activeCellId="0" sqref="J47"/>
    </sheetView>
  </sheetViews>
  <sheetFormatPr defaultRowHeight="12.85"/>
  <cols>
    <col collapsed="false" hidden="false" max="6" min="1" style="0" width="11.5204081632653"/>
    <col collapsed="false" hidden="false" max="7" min="7" style="30" width="19.0714285714286"/>
    <col collapsed="false" hidden="false" max="8" min="8" style="0" width="11.5204081632653"/>
    <col collapsed="false" hidden="false" max="9" min="9" style="0" width="24.4234693877551"/>
    <col collapsed="false" hidden="false" max="10" min="10" style="37" width="18.0816326530612"/>
    <col collapsed="false" hidden="false" max="11" min="11" style="37" width="15.3979591836735"/>
    <col collapsed="false" hidden="false" max="12" min="12" style="37" width="16.6683673469388"/>
    <col collapsed="false" hidden="false" max="16" min="13" style="37" width="11.5204081632653"/>
    <col collapsed="false" hidden="false" max="1025" min="17" style="0" width="11.5204081632653"/>
  </cols>
  <sheetData>
    <row r="1" customFormat="false" ht="13.4" hidden="false" customHeight="false" outlineLevel="0" collapsed="false">
      <c r="C1" s="0" t="s">
        <v>61</v>
      </c>
      <c r="G1" s="0"/>
      <c r="I1" s="0" t="s">
        <v>62</v>
      </c>
      <c r="J1" s="0"/>
      <c r="K1" s="0"/>
      <c r="L1" s="0"/>
      <c r="M1" s="0"/>
      <c r="N1" s="0"/>
      <c r="O1" s="0"/>
      <c r="P1" s="0"/>
    </row>
    <row r="2" customFormat="false" ht="13.4" hidden="false" customHeight="false" outlineLevel="0" collapsed="false">
      <c r="C2" s="0" t="s">
        <v>63</v>
      </c>
      <c r="E2" s="0" t="s">
        <v>64</v>
      </c>
      <c r="F2" s="50" t="s">
        <v>65</v>
      </c>
      <c r="G2" s="30" t="s">
        <v>66</v>
      </c>
      <c r="I2" s="2" t="s">
        <v>47</v>
      </c>
      <c r="J2" s="3" t="s">
        <v>3</v>
      </c>
      <c r="K2" s="3" t="s">
        <v>48</v>
      </c>
      <c r="L2" s="3" t="s">
        <v>5</v>
      </c>
      <c r="M2" s="3" t="s">
        <v>6</v>
      </c>
      <c r="N2" s="3" t="s">
        <v>49</v>
      </c>
      <c r="O2" s="3" t="s">
        <v>50</v>
      </c>
      <c r="P2" s="3" t="s">
        <v>51</v>
      </c>
      <c r="Q2" s="2" t="s">
        <v>10</v>
      </c>
    </row>
    <row r="3" customFormat="false" ht="12.85" hidden="false" customHeight="false" outlineLevel="0" collapsed="false">
      <c r="C3" s="51" t="n">
        <v>41640</v>
      </c>
      <c r="D3" s="51" t="n">
        <v>42004</v>
      </c>
      <c r="E3" s="0" t="n">
        <v>37548</v>
      </c>
      <c r="F3" s="50" t="n">
        <f aca="false">E3/12</f>
        <v>3129</v>
      </c>
      <c r="G3" s="30" t="n">
        <v>1</v>
      </c>
      <c r="I3" s="5" t="n">
        <v>0</v>
      </c>
      <c r="J3" s="52" t="n">
        <f aca="false">MIN($F3, 'Grilles et calculs individuels'!C4*'données complémentaire'!$I3)*$G3</f>
        <v>2384.6</v>
      </c>
      <c r="K3" s="52" t="n">
        <f aca="false">MIN($F3, 'Grilles et calculs individuels'!D4*'données complémentaire'!$I3)*$G3</f>
        <v>3129</v>
      </c>
      <c r="L3" s="52" t="n">
        <f aca="false">MIN($F3, 'Grilles et calculs individuels'!E4*'données complémentaire'!$I3)*$G3</f>
        <v>3129</v>
      </c>
      <c r="M3" s="52" t="n">
        <f aca="false">MIN($F3, 'Grilles et calculs individuels'!F4*'données complémentaire'!$I3)*$G3</f>
        <v>3046.73</v>
      </c>
      <c r="N3" s="52" t="n">
        <f aca="false">MIN($F3, 'Grilles et calculs individuels'!G4*'données complémentaire'!$I3)*$G3</f>
        <v>1861.38</v>
      </c>
      <c r="O3" s="52" t="n">
        <f aca="false">MIN($F3, 'Grilles et calculs individuels'!H4*'données complémentaire'!$I3)*$G3</f>
        <v>1861.38</v>
      </c>
      <c r="P3" s="52" t="n">
        <f aca="false">MIN($F3, 'Grilles et calculs individuels'!I4*'données complémentaire'!$I3)*$G3</f>
        <v>1861.38</v>
      </c>
      <c r="Q3" s="52" t="n">
        <f aca="false">MIN($F3, 'Grilles et calculs individuels'!J4*'données complémentaire'!$I3)*$G3</f>
        <v>3046.73</v>
      </c>
    </row>
    <row r="4" customFormat="false" ht="12.85" hidden="false" customHeight="false" outlineLevel="0" collapsed="false">
      <c r="C4" s="51" t="n">
        <v>41275</v>
      </c>
      <c r="D4" s="51" t="n">
        <v>41639</v>
      </c>
      <c r="E4" s="0" t="n">
        <v>37032</v>
      </c>
      <c r="F4" s="50" t="n">
        <f aca="false">E4/12</f>
        <v>3086</v>
      </c>
      <c r="G4" s="30" t="n">
        <v>1.013</v>
      </c>
      <c r="I4" s="5" t="n">
        <v>1</v>
      </c>
      <c r="J4" s="52" t="n">
        <f aca="false">MIN($F4, 'Grilles et calculs individuels'!C5*'données complémentaire'!$I4)*$G4</f>
        <v>2415.5998</v>
      </c>
      <c r="K4" s="52" t="n">
        <f aca="false">MIN($F4, 'Grilles et calculs individuels'!D5*'données complémentaire'!$I4)*$G4</f>
        <v>3126.118</v>
      </c>
      <c r="L4" s="52" t="n">
        <f aca="false">MIN($F4, 'Grilles et calculs individuels'!E5*'données complémentaire'!$I4)*$G4</f>
        <v>3126.118</v>
      </c>
      <c r="M4" s="52" t="n">
        <f aca="false">MIN($F4, 'Grilles et calculs individuels'!F5*'données complémentaire'!$I4)*$G4</f>
        <v>3086.33749</v>
      </c>
      <c r="N4" s="52" t="n">
        <f aca="false">MIN($F4, 'Grilles et calculs individuels'!G5*'données complémentaire'!$I4)*$G4</f>
        <v>1885.57794</v>
      </c>
      <c r="O4" s="52" t="n">
        <f aca="false">MIN($F4, 'Grilles et calculs individuels'!H5*'données complémentaire'!$I4)*$G4</f>
        <v>1885.57794</v>
      </c>
      <c r="P4" s="52" t="n">
        <f aca="false">MIN($F4, 'Grilles et calculs individuels'!I5*'données complémentaire'!$I4)*$G4</f>
        <v>1885.57794</v>
      </c>
      <c r="Q4" s="52" t="n">
        <f aca="false">MIN($F4, 'Grilles et calculs individuels'!J5*'données complémentaire'!$I4)*$G4</f>
        <v>3086.33749</v>
      </c>
    </row>
    <row r="5" customFormat="false" ht="12.85" hidden="false" customHeight="false" outlineLevel="0" collapsed="false">
      <c r="C5" s="51" t="n">
        <v>40909</v>
      </c>
      <c r="D5" s="51" t="n">
        <v>41274</v>
      </c>
      <c r="E5" s="0" t="n">
        <v>36372</v>
      </c>
      <c r="F5" s="50" t="n">
        <f aca="false">E5/12</f>
        <v>3031</v>
      </c>
      <c r="G5" s="30" t="n">
        <v>1.021</v>
      </c>
      <c r="H5" s="50"/>
      <c r="I5" s="5" t="n">
        <v>2</v>
      </c>
      <c r="J5" s="52" t="n">
        <f aca="false">MIN($F5, 'Grilles et calculs individuels'!C6*'données complémentaire'!$I5)*$G5</f>
        <v>2434.6766</v>
      </c>
      <c r="K5" s="52" t="n">
        <f aca="false">MIN($F5, 'Grilles et calculs individuels'!D6*'données complémentaire'!$I5)*$G5</f>
        <v>3094.651</v>
      </c>
      <c r="L5" s="52" t="n">
        <f aca="false">MIN($F5, 'Grilles et calculs individuels'!E6*'données complémentaire'!$I5)*$G5</f>
        <v>3094.651</v>
      </c>
      <c r="M5" s="52" t="n">
        <f aca="false">MIN($F5, 'Grilles et calculs individuels'!F6*'données complémentaire'!$I5)*$G5</f>
        <v>3094.651</v>
      </c>
      <c r="N5" s="52" t="n">
        <f aca="false">MIN($F5, 'Grilles et calculs individuels'!G6*'données complémentaire'!$I5)*$G5</f>
        <v>1900.46898</v>
      </c>
      <c r="O5" s="52" t="n">
        <f aca="false">MIN($F5, 'Grilles et calculs individuels'!H6*'données complémentaire'!$I5)*$G5</f>
        <v>1900.46898</v>
      </c>
      <c r="P5" s="52" t="n">
        <f aca="false">MIN($F5, 'Grilles et calculs individuels'!I6*'données complémentaire'!$I5)*$G5</f>
        <v>1900.46898</v>
      </c>
      <c r="Q5" s="52" t="n">
        <f aca="false">MIN($F5, 'Grilles et calculs individuels'!J6*'données complémentaire'!$I5)*$G5</f>
        <v>3094.651</v>
      </c>
    </row>
    <row r="6" customFormat="false" ht="12.85" hidden="false" customHeight="false" outlineLevel="0" collapsed="false">
      <c r="C6" s="51" t="n">
        <v>40544</v>
      </c>
      <c r="D6" s="51" t="n">
        <v>40908</v>
      </c>
      <c r="E6" s="0" t="n">
        <v>35352</v>
      </c>
      <c r="F6" s="50" t="n">
        <f aca="false">E6/12</f>
        <v>2946</v>
      </c>
      <c r="G6" s="30" t="n">
        <v>1.021</v>
      </c>
      <c r="H6" s="50"/>
      <c r="I6" s="5" t="n">
        <v>3</v>
      </c>
      <c r="J6" s="52" t="n">
        <f aca="false">MIN($F6, 'Grilles et calculs individuels'!C7*'données complémentaire'!$I6)*$G6</f>
        <v>2434.6766</v>
      </c>
      <c r="K6" s="52" t="n">
        <f aca="false">MIN($F6, 'Grilles et calculs individuels'!D7*'données complémentaire'!$I6)*$G6</f>
        <v>3007.866</v>
      </c>
      <c r="L6" s="52" t="n">
        <f aca="false">MIN($F6, 'Grilles et calculs individuels'!E7*'données complémentaire'!$I6)*$G6</f>
        <v>3007.866</v>
      </c>
      <c r="M6" s="52" t="n">
        <f aca="false">MIN($F6, 'Grilles et calculs individuels'!F7*'données complémentaire'!$I6)*$G6</f>
        <v>3007.866</v>
      </c>
      <c r="N6" s="52" t="n">
        <f aca="false">MIN($F6, 'Grilles et calculs individuels'!G7*'données complémentaire'!$I6)*$G6</f>
        <v>1900.46898</v>
      </c>
      <c r="O6" s="52" t="n">
        <f aca="false">MIN($F6, 'Grilles et calculs individuels'!H7*'données complémentaire'!$I6)*$G6</f>
        <v>1900.46898</v>
      </c>
      <c r="P6" s="52" t="n">
        <f aca="false">MIN($F6, 'Grilles et calculs individuels'!I7*'données complémentaire'!$I6)*$G6</f>
        <v>1900.46898</v>
      </c>
      <c r="Q6" s="52" t="n">
        <f aca="false">MIN($F6, 'Grilles et calculs individuels'!J7*'données complémentaire'!$I6)*$G6</f>
        <v>3007.866</v>
      </c>
    </row>
    <row r="7" customFormat="false" ht="12.85" hidden="false" customHeight="false" outlineLevel="0" collapsed="false">
      <c r="C7" s="51" t="n">
        <v>40179</v>
      </c>
      <c r="D7" s="51" t="n">
        <v>40543</v>
      </c>
      <c r="E7" s="0" t="n">
        <v>34620</v>
      </c>
      <c r="F7" s="50" t="n">
        <f aca="false">E7/12</f>
        <v>2885</v>
      </c>
      <c r="G7" s="30" t="n">
        <v>1.03</v>
      </c>
      <c r="H7" s="50"/>
      <c r="I7" s="5" t="n">
        <v>4</v>
      </c>
      <c r="J7" s="52" t="n">
        <f aca="false">MIN($F7, 'Grilles et calculs individuels'!C8*'données complémentaire'!$I7)*$G7</f>
        <v>2456.138</v>
      </c>
      <c r="K7" s="52" t="n">
        <f aca="false">MIN($F7, 'Grilles et calculs individuels'!D8*'données complémentaire'!$I7)*$G7</f>
        <v>2971.55</v>
      </c>
      <c r="L7" s="52" t="n">
        <f aca="false">MIN($F7, 'Grilles et calculs individuels'!E8*'données complémentaire'!$I7)*$G7</f>
        <v>2971.55</v>
      </c>
      <c r="M7" s="52" t="n">
        <f aca="false">MIN($F7, 'Grilles et calculs individuels'!F8*'données complémentaire'!$I7)*$G7</f>
        <v>2971.55</v>
      </c>
      <c r="N7" s="52" t="n">
        <f aca="false">MIN($F7, 'Grilles et calculs individuels'!G8*'données complémentaire'!$I7)*$G7</f>
        <v>1917.2214</v>
      </c>
      <c r="O7" s="52" t="n">
        <f aca="false">MIN($F7, 'Grilles et calculs individuels'!H8*'données complémentaire'!$I7)*$G7</f>
        <v>1917.2214</v>
      </c>
      <c r="P7" s="52" t="n">
        <f aca="false">MIN($F7, 'Grilles et calculs individuels'!I8*'données complémentaire'!$I7)*$G7</f>
        <v>1917.2214</v>
      </c>
      <c r="Q7" s="52" t="n">
        <f aca="false">MIN($F7, 'Grilles et calculs individuels'!J8*'données complémentaire'!$I7)*$G7</f>
        <v>2971.55</v>
      </c>
    </row>
    <row r="8" customFormat="false" ht="12.85" hidden="false" customHeight="false" outlineLevel="0" collapsed="false">
      <c r="C8" s="51" t="n">
        <v>39814</v>
      </c>
      <c r="D8" s="51" t="n">
        <v>40178</v>
      </c>
      <c r="E8" s="0" t="n">
        <v>34308</v>
      </c>
      <c r="F8" s="50" t="n">
        <f aca="false">E8/12</f>
        <v>2859</v>
      </c>
      <c r="G8" s="30" t="n">
        <v>1.04</v>
      </c>
      <c r="H8" s="50"/>
      <c r="I8" s="5" t="n">
        <v>5</v>
      </c>
      <c r="J8" s="52" t="n">
        <f aca="false">MIN($F8, 'Grilles et calculs individuels'!C9*'données complémentaire'!$I8)*$G8</f>
        <v>2460.26499505611</v>
      </c>
      <c r="K8" s="52" t="n">
        <f aca="false">MIN($F8, 'Grilles et calculs individuels'!D9*'données complémentaire'!$I8)*$G8</f>
        <v>2973.36</v>
      </c>
      <c r="L8" s="52" t="n">
        <f aca="false">MIN($F8, 'Grilles et calculs individuels'!E9*'données complémentaire'!$I8)*$G8</f>
        <v>2973.36</v>
      </c>
      <c r="M8" s="52" t="n">
        <f aca="false">MIN($F8, 'Grilles et calculs individuels'!F9*'données complémentaire'!$I8)*$G8</f>
        <v>2973.36</v>
      </c>
      <c r="N8" s="52" t="n">
        <f aca="false">MIN($F8, 'Grilles et calculs individuels'!G9*'données complémentaire'!$I8)*$G8</f>
        <v>1920.44286525939</v>
      </c>
      <c r="O8" s="52" t="n">
        <f aca="false">MIN($F8, 'Grilles et calculs individuels'!H9*'données complémentaire'!$I8)*$G8</f>
        <v>1920.44286525939</v>
      </c>
      <c r="P8" s="52" t="n">
        <f aca="false">MIN($F8, 'Grilles et calculs individuels'!I9*'données complémentaire'!$I8)*$G8</f>
        <v>1920.44286525939</v>
      </c>
      <c r="Q8" s="52" t="n">
        <f aca="false">MIN($F8, 'Grilles et calculs individuels'!J9*'données complémentaire'!$I8)*$G8</f>
        <v>2973.36</v>
      </c>
    </row>
    <row r="9" customFormat="false" ht="12.85" hidden="false" customHeight="false" outlineLevel="0" collapsed="false">
      <c r="C9" s="51" t="n">
        <v>39448</v>
      </c>
      <c r="D9" s="51" t="n">
        <v>39813</v>
      </c>
      <c r="E9" s="0" t="n">
        <v>33276</v>
      </c>
      <c r="F9" s="50" t="n">
        <f aca="false">E9/12</f>
        <v>2773</v>
      </c>
      <c r="G9" s="30" t="n">
        <v>1.048</v>
      </c>
      <c r="H9" s="50"/>
      <c r="I9" s="5" t="n">
        <v>6</v>
      </c>
      <c r="J9" s="52" t="n">
        <f aca="false">MIN($F9, 'Grilles et calculs individuels'!C10*'données complémentaire'!$I9)*$G9</f>
        <v>2459.28343947519</v>
      </c>
      <c r="K9" s="52" t="n">
        <f aca="false">MIN($F9, 'Grilles et calculs individuels'!D10*'données complémentaire'!$I9)*$G9</f>
        <v>2906.104</v>
      </c>
      <c r="L9" s="52" t="n">
        <f aca="false">MIN($F9, 'Grilles et calculs individuels'!E10*'données complémentaire'!$I9)*$G9</f>
        <v>2906.104</v>
      </c>
      <c r="M9" s="52" t="n">
        <f aca="false">MIN($F9, 'Grilles et calculs individuels'!F10*'données complémentaire'!$I9)*$G9</f>
        <v>2906.104</v>
      </c>
      <c r="N9" s="52" t="n">
        <f aca="false">MIN($F9, 'Grilles et calculs individuels'!G10*'données complémentaire'!$I9)*$G9</f>
        <v>1919.67667892743</v>
      </c>
      <c r="O9" s="52" t="n">
        <f aca="false">MIN($F9, 'Grilles et calculs individuels'!H10*'données complémentaire'!$I9)*$G9</f>
        <v>1919.67667892743</v>
      </c>
      <c r="P9" s="52" t="n">
        <f aca="false">MIN($F9, 'Grilles et calculs individuels'!I10*'données complémentaire'!$I9)*$G9</f>
        <v>1919.67667892743</v>
      </c>
      <c r="Q9" s="52" t="n">
        <f aca="false">MIN($F9, 'Grilles et calculs individuels'!J10*'données complémentaire'!$I9)*$G9</f>
        <v>2906.104</v>
      </c>
    </row>
    <row r="10" customFormat="false" ht="12.85" hidden="false" customHeight="false" outlineLevel="0" collapsed="false">
      <c r="C10" s="51" t="n">
        <v>39083</v>
      </c>
      <c r="D10" s="51" t="n">
        <v>39447</v>
      </c>
      <c r="E10" s="0" t="n">
        <v>32184</v>
      </c>
      <c r="F10" s="50" t="n">
        <f aca="false">E10/12</f>
        <v>2682</v>
      </c>
      <c r="G10" s="30" t="n">
        <v>1.059</v>
      </c>
      <c r="H10" s="50"/>
      <c r="I10" s="5" t="n">
        <v>7</v>
      </c>
      <c r="J10" s="52" t="n">
        <f aca="false">MIN($F10, 'Grilles et calculs individuels'!C11*'données complémentaire'!$I10)*$G10</f>
        <v>2471.28919996796</v>
      </c>
      <c r="K10" s="52" t="n">
        <f aca="false">MIN($F10, 'Grilles et calculs individuels'!D11*'données complémentaire'!$I10)*$G10</f>
        <v>2840.238</v>
      </c>
      <c r="L10" s="52" t="n">
        <f aca="false">MIN($F10, 'Grilles et calculs individuels'!E11*'données complémentaire'!$I10)*$G10</f>
        <v>2840.238</v>
      </c>
      <c r="M10" s="52" t="n">
        <f aca="false">MIN($F10, 'Grilles et calculs individuels'!F11*'données complémentaire'!$I10)*$G10</f>
        <v>2840.238</v>
      </c>
      <c r="N10" s="52" t="n">
        <f aca="false">MIN($F10, 'Grilles et calculs individuels'!G11*'données complémentaire'!$I10)*$G10</f>
        <v>1929.04818042287</v>
      </c>
      <c r="O10" s="52" t="n">
        <f aca="false">MIN($F10, 'Grilles et calculs individuels'!H11*'données complémentaire'!$I10)*$G10</f>
        <v>1929.04818042287</v>
      </c>
      <c r="P10" s="52" t="n">
        <f aca="false">MIN($F10, 'Grilles et calculs individuels'!I11*'données complémentaire'!$I10)*$G10</f>
        <v>1929.04818042287</v>
      </c>
      <c r="Q10" s="52" t="n">
        <f aca="false">MIN($F10, 'Grilles et calculs individuels'!J11*'données complémentaire'!$I10)*$G10</f>
        <v>2840.238</v>
      </c>
    </row>
    <row r="11" customFormat="false" ht="12.85" hidden="false" customHeight="false" outlineLevel="0" collapsed="false">
      <c r="C11" s="51" t="n">
        <v>38718</v>
      </c>
      <c r="D11" s="51" t="n">
        <v>39082</v>
      </c>
      <c r="E11" s="0" t="n">
        <v>31068</v>
      </c>
      <c r="F11" s="50" t="n">
        <f aca="false">E11/12</f>
        <v>2589</v>
      </c>
      <c r="G11" s="30" t="n">
        <v>1.078</v>
      </c>
      <c r="H11" s="50"/>
      <c r="I11" s="5" t="n">
        <v>8</v>
      </c>
      <c r="J11" s="52" t="n">
        <f aca="false">MIN($F11, 'Grilles et calculs individuels'!C12*'données complémentaire'!$I11)*$G11</f>
        <v>2491.10771577816</v>
      </c>
      <c r="K11" s="52" t="n">
        <f aca="false">MIN($F11, 'Grilles et calculs individuels'!D12*'données complémentaire'!$I11)*$G11</f>
        <v>2790.942</v>
      </c>
      <c r="L11" s="52" t="n">
        <f aca="false">MIN($F11, 'Grilles et calculs individuels'!E12*'données complémentaire'!$I11)*$G11</f>
        <v>2790.942</v>
      </c>
      <c r="M11" s="52" t="n">
        <f aca="false">MIN($F11, 'Grilles et calculs individuels'!F12*'données complémentaire'!$I11)*$G11</f>
        <v>2790.942</v>
      </c>
      <c r="N11" s="52" t="n">
        <f aca="false">MIN($F11, 'Grilles et calculs individuels'!G12*'données complémentaire'!$I11)*$G11</f>
        <v>1944.51819172824</v>
      </c>
      <c r="O11" s="52" t="n">
        <f aca="false">MIN($F11, 'Grilles et calculs individuels'!H12*'données complémentaire'!$I11)*$G11</f>
        <v>1944.51819172824</v>
      </c>
      <c r="P11" s="52" t="n">
        <f aca="false">MIN($F11, 'Grilles et calculs individuels'!I12*'données complémentaire'!$I11)*$G11</f>
        <v>1944.51819172824</v>
      </c>
      <c r="Q11" s="52" t="n">
        <f aca="false">MIN($F11, 'Grilles et calculs individuels'!J12*'données complémentaire'!$I11)*$G11</f>
        <v>2790.942</v>
      </c>
    </row>
    <row r="12" customFormat="false" ht="12.85" hidden="false" customHeight="false" outlineLevel="0" collapsed="false">
      <c r="C12" s="51" t="n">
        <v>38353</v>
      </c>
      <c r="D12" s="51" t="n">
        <v>38717</v>
      </c>
      <c r="E12" s="0" t="n">
        <v>30192</v>
      </c>
      <c r="F12" s="50" t="n">
        <f aca="false">E12/12</f>
        <v>2516</v>
      </c>
      <c r="G12" s="30" t="n">
        <v>1.096</v>
      </c>
      <c r="H12" s="50"/>
      <c r="I12" s="5" t="n">
        <v>9</v>
      </c>
      <c r="J12" s="52" t="n">
        <f aca="false">MIN($F12, 'Grilles et calculs individuels'!C13*'données complémentaire'!$I12)*$G12</f>
        <v>2502.406892041</v>
      </c>
      <c r="K12" s="52" t="n">
        <f aca="false">MIN($F12, 'Grilles et calculs individuels'!D13*'données complémentaire'!$I12)*$G12</f>
        <v>2757.536</v>
      </c>
      <c r="L12" s="52" t="n">
        <f aca="false">MIN($F12, 'Grilles et calculs individuels'!E13*'données complémentaire'!$I12)*$G12</f>
        <v>2757.536</v>
      </c>
      <c r="M12" s="52" t="n">
        <f aca="false">MIN($F12, 'Grilles et calculs individuels'!F13*'données complémentaire'!$I12)*$G12</f>
        <v>2757.536</v>
      </c>
      <c r="N12" s="52" t="n">
        <f aca="false">MIN($F12, 'Grilles et calculs individuels'!G13*'données complémentaire'!$I12)*$G12</f>
        <v>1953.33814505883</v>
      </c>
      <c r="O12" s="52" t="n">
        <f aca="false">MIN($F12, 'Grilles et calculs individuels'!H13*'données complémentaire'!$I12)*$G12</f>
        <v>1953.33814505883</v>
      </c>
      <c r="P12" s="52" t="n">
        <f aca="false">MIN($F12, 'Grilles et calculs individuels'!I13*'données complémentaire'!$I12)*$G12</f>
        <v>1953.33814505883</v>
      </c>
      <c r="Q12" s="52" t="n">
        <f aca="false">MIN($F12, 'Grilles et calculs individuels'!J13*'données complémentaire'!$I12)*$G12</f>
        <v>2757.536</v>
      </c>
    </row>
    <row r="13" customFormat="false" ht="12.85" hidden="false" customHeight="false" outlineLevel="0" collapsed="false">
      <c r="C13" s="51" t="n">
        <v>37987</v>
      </c>
      <c r="D13" s="51" t="n">
        <v>38352</v>
      </c>
      <c r="E13" s="0" t="n">
        <v>29712</v>
      </c>
      <c r="F13" s="50" t="n">
        <f aca="false">E13/12</f>
        <v>2476</v>
      </c>
      <c r="G13" s="30" t="n">
        <v>1.116</v>
      </c>
      <c r="H13" s="50"/>
      <c r="I13" s="5" t="n">
        <v>10</v>
      </c>
      <c r="J13" s="52" t="n">
        <f aca="false">MIN($F13, 'Grilles et calculs individuels'!C14*'données complémentaire'!$I13)*$G13</f>
        <v>2526.73882024854</v>
      </c>
      <c r="K13" s="52" t="n">
        <f aca="false">MIN($F13, 'Grilles et calculs individuels'!D14*'données complémentaire'!$I13)*$G13</f>
        <v>2763.216</v>
      </c>
      <c r="L13" s="52" t="n">
        <f aca="false">MIN($F13, 'Grilles et calculs individuels'!E14*'données complémentaire'!$I13)*$G13</f>
        <v>2763.216</v>
      </c>
      <c r="M13" s="52" t="n">
        <f aca="false">MIN($F13, 'Grilles et calculs individuels'!F14*'données complémentaire'!$I13)*$G13</f>
        <v>2763.216</v>
      </c>
      <c r="N13" s="52" t="n">
        <f aca="false">MIN($F13, 'Grilles et calculs individuels'!G14*'données complémentaire'!$I13)*$G13</f>
        <v>1972.33125271921</v>
      </c>
      <c r="O13" s="52" t="n">
        <f aca="false">MIN($F13, 'Grilles et calculs individuels'!H14*'données complémentaire'!$I13)*$G13</f>
        <v>1972.33125271921</v>
      </c>
      <c r="P13" s="52" t="n">
        <f aca="false">MIN($F13, 'Grilles et calculs individuels'!I14*'données complémentaire'!$I13)*$G13</f>
        <v>1928.16683351769</v>
      </c>
      <c r="Q13" s="52" t="n">
        <f aca="false">MIN($F13, 'Grilles et calculs individuels'!J14*'données complémentaire'!$I13)*$G13</f>
        <v>2763.216</v>
      </c>
    </row>
    <row r="14" customFormat="false" ht="12.85" hidden="false" customHeight="false" outlineLevel="0" collapsed="false">
      <c r="C14" s="51" t="n">
        <v>37622</v>
      </c>
      <c r="D14" s="51" t="n">
        <v>37986</v>
      </c>
      <c r="E14" s="0" t="n">
        <v>29184</v>
      </c>
      <c r="F14" s="50" t="n">
        <f aca="false">E14/12</f>
        <v>2432</v>
      </c>
      <c r="G14" s="30" t="n">
        <v>1.134</v>
      </c>
      <c r="H14" s="50"/>
      <c r="I14" s="5" t="n">
        <v>11</v>
      </c>
      <c r="J14" s="52" t="n">
        <f aca="false">MIN($F14, 'Grilles et calculs individuels'!C15*'données complémentaire'!$I14)*$G14</f>
        <v>2435.65943613404</v>
      </c>
      <c r="K14" s="52" t="n">
        <f aca="false">MIN($F14, 'Grilles et calculs individuels'!D15*'données complémentaire'!$I14)*$G14</f>
        <v>2757.888</v>
      </c>
      <c r="L14" s="52" t="n">
        <f aca="false">MIN($F14, 'Grilles et calculs individuels'!E15*'données complémentaire'!$I14)*$G14</f>
        <v>2757.888</v>
      </c>
      <c r="M14" s="52" t="n">
        <f aca="false">MIN($F14, 'Grilles et calculs individuels'!F15*'données complémentaire'!$I14)*$G14</f>
        <v>2757.888</v>
      </c>
      <c r="N14" s="52" t="n">
        <f aca="false">MIN($F14, 'Grilles et calculs individuels'!G15*'données complémentaire'!$I14)*$G14</f>
        <v>1994.1709198851</v>
      </c>
      <c r="O14" s="52" t="n">
        <f aca="false">MIN($F14, 'Grilles et calculs individuels'!H15*'données complémentaire'!$I14)*$G14</f>
        <v>1994.1709198851</v>
      </c>
      <c r="P14" s="52" t="n">
        <f aca="false">MIN($F14, 'Grilles et calculs individuels'!I15*'données complémentaire'!$I14)*$G14</f>
        <v>1949.51746710232</v>
      </c>
      <c r="Q14" s="52" t="n">
        <f aca="false">MIN($F14, 'Grilles et calculs individuels'!J15*'données complémentaire'!$I14)*$G14</f>
        <v>2757.888</v>
      </c>
    </row>
    <row r="15" customFormat="false" ht="12.85" hidden="false" customHeight="false" outlineLevel="0" collapsed="false">
      <c r="C15" s="51" t="n">
        <v>37257</v>
      </c>
      <c r="D15" s="51" t="n">
        <v>37621</v>
      </c>
      <c r="E15" s="0" t="n">
        <v>28224</v>
      </c>
      <c r="F15" s="50" t="n">
        <f aca="false">E15/12</f>
        <v>2352</v>
      </c>
      <c r="G15" s="30" t="n">
        <v>1.152</v>
      </c>
      <c r="H15" s="50"/>
      <c r="I15" s="5" t="n">
        <v>12</v>
      </c>
      <c r="J15" s="52" t="n">
        <f aca="false">MIN($F15, 'Grilles et calculs individuels'!C16*'données complémentaire'!$I15)*$G15</f>
        <v>2456.11208592115</v>
      </c>
      <c r="K15" s="52" t="n">
        <f aca="false">MIN($F15, 'Grilles et calculs individuels'!D16*'données complémentaire'!$I15)*$G15</f>
        <v>2709.504</v>
      </c>
      <c r="L15" s="52" t="n">
        <f aca="false">MIN($F15, 'Grilles et calculs individuels'!E16*'données complémentaire'!$I15)*$G15</f>
        <v>2709.504</v>
      </c>
      <c r="M15" s="52" t="n">
        <f aca="false">MIN($F15, 'Grilles et calculs individuels'!F16*'données complémentaire'!$I15)*$G15</f>
        <v>2709.504</v>
      </c>
      <c r="N15" s="52" t="n">
        <f aca="false">MIN($F15, 'Grilles et calculs individuels'!G16*'données complémentaire'!$I15)*$G15</f>
        <v>2010.91631492473</v>
      </c>
      <c r="O15" s="52" t="n">
        <f aca="false">MIN($F15, 'Grilles et calculs individuels'!H16*'données complémentaire'!$I15)*$G15</f>
        <v>2010.91631492473</v>
      </c>
      <c r="P15" s="52" t="n">
        <f aca="false">MIN($F15, 'Grilles et calculs individuels'!I16*'données complémentaire'!$I15)*$G15</f>
        <v>1965.88789944478</v>
      </c>
      <c r="Q15" s="52" t="n">
        <f aca="false">MIN($F15, 'Grilles et calculs individuels'!J16*'données complémentaire'!$I15)*$G15</f>
        <v>2709.504</v>
      </c>
    </row>
    <row r="16" customFormat="false" ht="12.85" hidden="false" customHeight="false" outlineLevel="0" collapsed="false">
      <c r="C16" s="51" t="n">
        <v>36892</v>
      </c>
      <c r="D16" s="51" t="n">
        <v>37256</v>
      </c>
      <c r="E16" s="0" t="n">
        <v>179400</v>
      </c>
      <c r="F16" s="50" t="n">
        <f aca="false">E16/(12*6.55957)</f>
        <v>2279.11280769929</v>
      </c>
      <c r="G16" s="30" t="n">
        <v>1.179</v>
      </c>
      <c r="H16" s="50"/>
      <c r="I16" s="5" t="n">
        <v>13</v>
      </c>
      <c r="J16" s="52" t="n">
        <f aca="false">MIN($F16, 'Grilles et calculs individuels'!C17*'données complémentaire'!$I16)*$G16</f>
        <v>2481.12440077364</v>
      </c>
      <c r="K16" s="52" t="n">
        <f aca="false">MIN($F16, 'Grilles et calculs individuels'!D17*'données complémentaire'!$I16)*$G16</f>
        <v>2687.07400027746</v>
      </c>
      <c r="L16" s="52" t="n">
        <f aca="false">MIN($F16, 'Grilles et calculs individuels'!E17*'données complémentaire'!$I16)*$G16</f>
        <v>2687.07400027746</v>
      </c>
      <c r="M16" s="52" t="n">
        <f aca="false">MIN($F16, 'Grilles et calculs individuels'!F17*'données complémentaire'!$I16)*$G16</f>
        <v>2687.07400027746</v>
      </c>
      <c r="N16" s="52" t="n">
        <f aca="false">MIN($F16, 'Grilles et calculs individuels'!G17*'données complémentaire'!$I16)*$G16</f>
        <v>2031.39488847974</v>
      </c>
      <c r="O16" s="52" t="n">
        <f aca="false">MIN($F16, 'Grilles et calculs individuels'!H17*'données complémentaire'!$I16)*$G16</f>
        <v>2031.39488847974</v>
      </c>
      <c r="P16" s="52" t="n">
        <f aca="false">MIN($F16, 'Grilles et calculs individuels'!I17*'données complémentaire'!$I16)*$G16</f>
        <v>1985.90791701135</v>
      </c>
      <c r="Q16" s="52" t="n">
        <f aca="false">MIN($F16, 'Grilles et calculs individuels'!J17*'données complémentaire'!$I16)*$G16</f>
        <v>2687.07400027746</v>
      </c>
    </row>
    <row r="17" customFormat="false" ht="12.85" hidden="false" customHeight="false" outlineLevel="0" collapsed="false">
      <c r="C17" s="51" t="n">
        <v>36526</v>
      </c>
      <c r="D17" s="51" t="n">
        <v>36891</v>
      </c>
      <c r="E17" s="0" t="n">
        <v>176400</v>
      </c>
      <c r="F17" s="50" t="n">
        <f aca="false">E17/(12*6.55957)</f>
        <v>2241.00055338993</v>
      </c>
      <c r="G17" s="30" t="n">
        <v>1.203</v>
      </c>
      <c r="H17" s="50"/>
      <c r="I17" s="5" t="n">
        <v>14</v>
      </c>
      <c r="J17" s="52" t="n">
        <f aca="false">MIN($F17, 'Grilles et calculs individuels'!C18*'données complémentaire'!$I17)*$G17</f>
        <v>2495.43239063212</v>
      </c>
      <c r="K17" s="52" t="n">
        <f aca="false">MIN($F17, 'Grilles et calculs individuels'!D18*'données complémentaire'!$I17)*$G17</f>
        <v>2695.92366572809</v>
      </c>
      <c r="L17" s="52" t="n">
        <f aca="false">MIN($F17, 'Grilles et calculs individuels'!E18*'données complémentaire'!$I17)*$G17</f>
        <v>2695.92366572809</v>
      </c>
      <c r="M17" s="52" t="n">
        <f aca="false">MIN($F17, 'Grilles et calculs individuels'!F18*'données complémentaire'!$I17)*$G17</f>
        <v>2695.92366572809</v>
      </c>
      <c r="N17" s="52" t="n">
        <f aca="false">MIN($F17, 'Grilles et calculs individuels'!G18*'données complémentaire'!$I17)*$G17</f>
        <v>2043.10940688675</v>
      </c>
      <c r="O17" s="52" t="n">
        <f aca="false">MIN($F17, 'Grilles et calculs individuels'!H18*'données complémentaire'!$I17)*$G17</f>
        <v>2043.10940688675</v>
      </c>
      <c r="P17" s="52" t="n">
        <f aca="false">MIN($F17, 'Grilles et calculs individuels'!I18*'données complémentaire'!$I17)*$G17</f>
        <v>1931.29368130705</v>
      </c>
      <c r="Q17" s="52" t="n">
        <f aca="false">MIN($F17, 'Grilles et calculs individuels'!J18*'données complémentaire'!$I17)*$G17</f>
        <v>2695.92366572809</v>
      </c>
    </row>
    <row r="18" customFormat="false" ht="12.85" hidden="false" customHeight="false" outlineLevel="0" collapsed="false">
      <c r="C18" s="51" t="n">
        <v>36161</v>
      </c>
      <c r="D18" s="51" t="n">
        <v>36525</v>
      </c>
      <c r="E18" s="0" t="n">
        <v>173640</v>
      </c>
      <c r="F18" s="50" t="n">
        <f aca="false">E18/(12*6.55957)</f>
        <v>2205.93727942533</v>
      </c>
      <c r="G18" s="30" t="n">
        <v>1.208</v>
      </c>
      <c r="H18" s="50"/>
      <c r="I18" s="5" t="n">
        <v>15</v>
      </c>
      <c r="J18" s="52" t="n">
        <f aca="false">MIN($F18, 'Grilles et calculs individuels'!C19*'données complémentaire'!$I18)*$G18</f>
        <v>2379.86652384389</v>
      </c>
      <c r="K18" s="52" t="n">
        <f aca="false">MIN($F18, 'Grilles et calculs individuels'!D19*'données complémentaire'!$I18)*$G18</f>
        <v>2664.7722335458</v>
      </c>
      <c r="L18" s="52" t="n">
        <f aca="false">MIN($F18, 'Grilles et calculs individuels'!E19*'données complémentaire'!$I18)*$G18</f>
        <v>2664.7722335458</v>
      </c>
      <c r="M18" s="52" t="n">
        <f aca="false">MIN($F18, 'Grilles et calculs individuels'!F19*'données complémentaire'!$I18)*$G18</f>
        <v>2664.7722335458</v>
      </c>
      <c r="N18" s="52" t="n">
        <f aca="false">MIN($F18, 'Grilles et calculs individuels'!G19*'données complémentaire'!$I18)*$G18</f>
        <v>2044.24404016306</v>
      </c>
      <c r="O18" s="52" t="n">
        <f aca="false">MIN($F18, 'Grilles et calculs individuels'!H19*'données complémentaire'!$I18)*$G18</f>
        <v>2044.24404016306</v>
      </c>
      <c r="P18" s="52" t="n">
        <f aca="false">MIN($F18, 'Grilles et calculs individuels'!I19*'données complémentaire'!$I18)*$G18</f>
        <v>1932.36621813241</v>
      </c>
      <c r="Q18" s="52" t="n">
        <f aca="false">MIN($F18, 'Grilles et calculs individuels'!J19*'données complémentaire'!$I18)*$G18</f>
        <v>2664.7722335458</v>
      </c>
    </row>
    <row r="19" customFormat="false" ht="12.85" hidden="false" customHeight="false" outlineLevel="0" collapsed="false">
      <c r="C19" s="51" t="n">
        <v>35796</v>
      </c>
      <c r="D19" s="51" t="n">
        <v>36160</v>
      </c>
      <c r="E19" s="0" t="n">
        <v>169080</v>
      </c>
      <c r="F19" s="50" t="n">
        <f aca="false">E19/(12*6.55957)</f>
        <v>2148.00665287511</v>
      </c>
      <c r="G19" s="30" t="n">
        <v>1.222</v>
      </c>
      <c r="H19" s="50"/>
      <c r="I19" s="5" t="n">
        <v>16</v>
      </c>
      <c r="J19" s="52" t="n">
        <f aca="false">MIN($F19, 'Grilles et calculs individuels'!C20*'données complémentaire'!$I19)*$G19</f>
        <v>2379.36761943808</v>
      </c>
      <c r="K19" s="52" t="n">
        <f aca="false">MIN($F19, 'Grilles et calculs individuels'!D20*'données complémentaire'!$I19)*$G19</f>
        <v>2624.86412981339</v>
      </c>
      <c r="L19" s="52" t="n">
        <f aca="false">MIN($F19, 'Grilles et calculs individuels'!E20*'données complémentaire'!$I19)*$G19</f>
        <v>2624.86412981339</v>
      </c>
      <c r="M19" s="52" t="n">
        <f aca="false">MIN($F19, 'Grilles et calculs individuels'!F20*'données complémentaire'!$I19)*$G19</f>
        <v>2624.86412981339</v>
      </c>
      <c r="N19" s="52" t="n">
        <f aca="false">MIN($F19, 'Grilles et calculs individuels'!G20*'données complémentaire'!$I19)*$G19</f>
        <v>1998.05040059967</v>
      </c>
      <c r="O19" s="52" t="n">
        <f aca="false">MIN($F19, 'Grilles et calculs individuels'!H20*'données complémentaire'!$I19)*$G19</f>
        <v>1998.05040059967</v>
      </c>
      <c r="P19" s="52" t="n">
        <f aca="false">MIN($F19, 'Grilles et calculs individuels'!I20*'données complémentaire'!$I19)*$G19</f>
        <v>1931.9611256576</v>
      </c>
      <c r="Q19" s="52" t="n">
        <f aca="false">MIN($F19, 'Grilles et calculs individuels'!J20*'données complémentaire'!$I19)*$G19</f>
        <v>2624.86412981339</v>
      </c>
    </row>
    <row r="20" customFormat="false" ht="12.85" hidden="false" customHeight="false" outlineLevel="0" collapsed="false">
      <c r="C20" s="51" t="n">
        <v>35431</v>
      </c>
      <c r="D20" s="51" t="n">
        <v>35795</v>
      </c>
      <c r="E20" s="0" t="n">
        <v>164640</v>
      </c>
      <c r="F20" s="50" t="n">
        <f aca="false">E20/(12*6.55957)</f>
        <v>2091.60051649727</v>
      </c>
      <c r="G20" s="30" t="n">
        <v>1.236</v>
      </c>
      <c r="H20" s="50"/>
      <c r="I20" s="5" t="n">
        <v>17</v>
      </c>
      <c r="J20" s="52" t="n">
        <f aca="false">MIN($F20, 'Grilles et calculs individuels'!C21*'données complémentaire'!$I20)*$G20</f>
        <v>2382.33711543427</v>
      </c>
      <c r="K20" s="52" t="n">
        <f aca="false">MIN($F20, 'Grilles et calculs individuels'!D21*'données complémentaire'!$I20)*$G20</f>
        <v>2585.21823839063</v>
      </c>
      <c r="L20" s="52" t="n">
        <f aca="false">MIN($F20, 'Grilles et calculs individuels'!E21*'données complémentaire'!$I20)*$G20</f>
        <v>2585.21823839063</v>
      </c>
      <c r="M20" s="52" t="n">
        <f aca="false">MIN($F20, 'Grilles et calculs individuels'!F21*'données complémentaire'!$I20)*$G20</f>
        <v>2585.21823839063</v>
      </c>
      <c r="N20" s="52" t="n">
        <f aca="false">MIN($F20, 'Grilles et calculs individuels'!G21*'données complémentaire'!$I20)*$G20</f>
        <v>2000.54400546186</v>
      </c>
      <c r="O20" s="52" t="n">
        <f aca="false">MIN($F20, 'Grilles et calculs individuels'!H21*'données complémentaire'!$I20)*$G20</f>
        <v>2000.54400546186</v>
      </c>
      <c r="P20" s="52" t="n">
        <f aca="false">MIN($F20, 'Grilles et calculs individuels'!I21*'données complémentaire'!$I20)*$G20</f>
        <v>1934.37224984898</v>
      </c>
      <c r="Q20" s="52" t="n">
        <f aca="false">MIN($F20, 'Grilles et calculs individuels'!J21*'données complémentaire'!$I20)*$G20</f>
        <v>2585.21823839063</v>
      </c>
    </row>
    <row r="21" customFormat="false" ht="12.85" hidden="false" customHeight="false" outlineLevel="0" collapsed="false">
      <c r="C21" s="51" t="n">
        <v>35247</v>
      </c>
      <c r="D21" s="51" t="n">
        <v>35430</v>
      </c>
      <c r="E21" s="0" t="n">
        <v>162480</v>
      </c>
      <c r="F21" s="0" t="n">
        <v>2048</v>
      </c>
      <c r="G21" s="30" t="n">
        <v>1.249</v>
      </c>
      <c r="I21" s="5" t="n">
        <v>18</v>
      </c>
      <c r="J21" s="52" t="n">
        <f aca="false">MIN($F21, 'Grilles et calculs individuels'!C22*'données complémentaire'!$I21)*$G21</f>
        <v>2394.42229895367</v>
      </c>
      <c r="K21" s="52" t="n">
        <f aca="false">MIN($F21, 'Grilles et calculs individuels'!D22*'données complémentaire'!$I21)*$G21</f>
        <v>2557.952</v>
      </c>
      <c r="L21" s="52" t="n">
        <f aca="false">MIN($F21, 'Grilles et calculs individuels'!E22*'données complémentaire'!$I21)*$G21</f>
        <v>2557.952</v>
      </c>
      <c r="M21" s="52" t="n">
        <f aca="false">MIN($F21, 'Grilles et calculs individuels'!F22*'données complémentaire'!$I21)*$G21</f>
        <v>2557.952</v>
      </c>
      <c r="N21" s="52" t="n">
        <f aca="false">MIN($F21, 'Grilles et calculs individuels'!G22*'données complémentaire'!$I21)*$G21</f>
        <v>2010.69241866837</v>
      </c>
      <c r="O21" s="52" t="n">
        <f aca="false">MIN($F21, 'Grilles et calculs individuels'!H22*'données complémentaire'!$I21)*$G21</f>
        <v>2010.69241866837</v>
      </c>
      <c r="P21" s="52" t="n">
        <f aca="false">MIN($F21, 'Grilles et calculs individuels'!I22*'données complémentaire'!$I21)*$G21</f>
        <v>1898.14137741676</v>
      </c>
      <c r="Q21" s="52" t="n">
        <f aca="false">MIN($F21, 'Grilles et calculs individuels'!J22*'données complémentaire'!$I21)*$G21</f>
        <v>2557.952</v>
      </c>
    </row>
    <row r="22" customFormat="false" ht="12.85" hidden="false" customHeight="false" outlineLevel="0" collapsed="false">
      <c r="C22" s="51" t="n">
        <v>34881</v>
      </c>
      <c r="D22" s="51" t="n">
        <v>35064</v>
      </c>
      <c r="E22" s="0" t="n">
        <v>156720</v>
      </c>
      <c r="F22" s="0" t="n">
        <v>1981</v>
      </c>
      <c r="G22" s="30" t="n">
        <v>1.281</v>
      </c>
      <c r="I22" s="5" t="n">
        <v>19</v>
      </c>
      <c r="J22" s="52" t="n">
        <f aca="false">MIN($F22, 'Grilles et calculs individuels'!C23*'données complémentaire'!$I22)*$G22</f>
        <v>2308.2169466318</v>
      </c>
      <c r="K22" s="52" t="n">
        <f aca="false">MIN($F22, 'Grilles et calculs individuels'!D23*'données complémentaire'!$I22)*$G22</f>
        <v>2537.661</v>
      </c>
      <c r="L22" s="52" t="n">
        <f aca="false">MIN($F22, 'Grilles et calculs individuels'!E23*'données complémentaire'!$I22)*$G22</f>
        <v>2537.661</v>
      </c>
      <c r="M22" s="52" t="n">
        <f aca="false">MIN($F22, 'Grilles et calculs individuels'!F23*'données complémentaire'!$I22)*$G22</f>
        <v>2537.661</v>
      </c>
      <c r="N22" s="52" t="n">
        <f aca="false">MIN($F22, 'Grilles et calculs individuels'!G23*'données complémentaire'!$I22)*$G22</f>
        <v>2038.48733197405</v>
      </c>
      <c r="O22" s="52" t="n">
        <f aca="false">MIN($F22, 'Grilles et calculs individuels'!H23*'données complémentaire'!$I22)*$G22</f>
        <v>2038.48733197405</v>
      </c>
      <c r="P22" s="52" t="n">
        <f aca="false">MIN($F22, 'Grilles et calculs individuels'!I23*'données complémentaire'!$I22)*$G22</f>
        <v>1924.38043543348</v>
      </c>
      <c r="Q22" s="52" t="n">
        <f aca="false">MIN($F22, 'Grilles et calculs individuels'!J23*'données complémentaire'!$I22)*$G22</f>
        <v>2537.661</v>
      </c>
    </row>
    <row r="23" customFormat="false" ht="12.85" hidden="false" customHeight="false" outlineLevel="0" collapsed="false">
      <c r="C23" s="51" t="n">
        <v>34516</v>
      </c>
      <c r="D23" s="51" t="n">
        <v>34699</v>
      </c>
      <c r="E23" s="0" t="n">
        <v>154080</v>
      </c>
      <c r="F23" s="0" t="n">
        <v>1945</v>
      </c>
      <c r="G23" s="30" t="n">
        <v>1.295</v>
      </c>
      <c r="I23" s="5" t="n">
        <v>20</v>
      </c>
      <c r="J23" s="52" t="n">
        <f aca="false">MIN($F23, 'Grilles et calculs individuels'!C24*'données complémentaire'!$I23)*$G23</f>
        <v>2270.92712211146</v>
      </c>
      <c r="K23" s="52" t="n">
        <f aca="false">MIN($F23, 'Grilles et calculs individuels'!D24*'données complémentaire'!$I23)*$G23</f>
        <v>2518.775</v>
      </c>
      <c r="L23" s="52" t="n">
        <f aca="false">MIN($F23, 'Grilles et calculs individuels'!E24*'données complémentaire'!$I23)*$G23</f>
        <v>2518.775</v>
      </c>
      <c r="M23" s="52" t="n">
        <f aca="false">MIN($F23, 'Grilles et calculs individuels'!F24*'données complémentaire'!$I23)*$G23</f>
        <v>2518.775</v>
      </c>
      <c r="N23" s="52" t="n">
        <f aca="false">MIN($F23, 'Grilles et calculs individuels'!G24*'données complémentaire'!$I23)*$G23</f>
        <v>1939.21755155417</v>
      </c>
      <c r="O23" s="52" t="n">
        <f aca="false">MIN($F23, 'Grilles et calculs individuels'!H24*'données complémentaire'!$I23)*$G23</f>
        <v>1939.21755155417</v>
      </c>
      <c r="P23" s="52" t="n">
        <f aca="false">MIN($F23, 'Grilles et calculs individuels'!I24*'données complémentaire'!$I23)*$G23</f>
        <v>1893.29158615854</v>
      </c>
      <c r="Q23" s="52" t="n">
        <f aca="false">MIN($F23, 'Grilles et calculs individuels'!J24*'données complémentaire'!$I23)*$G23</f>
        <v>2518.775</v>
      </c>
    </row>
    <row r="24" customFormat="false" ht="12.85" hidden="false" customHeight="false" outlineLevel="0" collapsed="false">
      <c r="C24" s="51" t="n">
        <v>34151</v>
      </c>
      <c r="D24" s="51" t="n">
        <v>34334</v>
      </c>
      <c r="E24" s="0" t="n">
        <v>151320</v>
      </c>
      <c r="F24" s="0" t="n">
        <v>1904</v>
      </c>
      <c r="G24" s="30" t="n">
        <v>1.32</v>
      </c>
      <c r="I24" s="5" t="n">
        <v>21</v>
      </c>
      <c r="J24" s="52" t="n">
        <f aca="false">MIN($F24, 'Grilles et calculs individuels'!C25*'données complémentaire'!$I24)*$G24</f>
        <v>2288.56937139525</v>
      </c>
      <c r="K24" s="52" t="n">
        <f aca="false">MIN($F24, 'Grilles et calculs individuels'!D25*'données complémentaire'!$I24)*$G24</f>
        <v>2513.28</v>
      </c>
      <c r="L24" s="52" t="n">
        <f aca="false">MIN($F24, 'Grilles et calculs individuels'!E25*'données complémentaire'!$I24)*$G24</f>
        <v>2513.28</v>
      </c>
      <c r="M24" s="52" t="n">
        <f aca="false">MIN($F24, 'Grilles et calculs individuels'!F25*'données complémentaire'!$I24)*$G24</f>
        <v>2513.28</v>
      </c>
      <c r="N24" s="52" t="n">
        <f aca="false">MIN($F24, 'Grilles et calculs individuels'!G25*'données complémentaire'!$I24)*$G24</f>
        <v>1954.282834419</v>
      </c>
      <c r="O24" s="52" t="n">
        <f aca="false">MIN($F24, 'Grilles et calculs individuels'!H25*'données complémentaire'!$I24)*$G24</f>
        <v>1954.282834419</v>
      </c>
      <c r="P24" s="52" t="n">
        <f aca="false">MIN($F24, 'Grilles et calculs individuels'!I25*'données complémentaire'!$I24)*$G24</f>
        <v>1825.70852628074</v>
      </c>
      <c r="Q24" s="52" t="n">
        <f aca="false">MIN($F24, 'Grilles et calculs individuels'!J25*'données complémentaire'!$I24)*$G24</f>
        <v>2513.28</v>
      </c>
    </row>
    <row r="25" customFormat="false" ht="12.85" hidden="false" customHeight="false" outlineLevel="0" collapsed="false">
      <c r="C25" s="51" t="n">
        <v>33786</v>
      </c>
      <c r="D25" s="51" t="n">
        <v>33969</v>
      </c>
      <c r="E25" s="0" t="n">
        <v>145800</v>
      </c>
      <c r="F25" s="0" t="n">
        <v>1831</v>
      </c>
      <c r="G25" s="30" t="n">
        <v>1.32</v>
      </c>
      <c r="I25" s="5" t="n">
        <v>22</v>
      </c>
      <c r="J25" s="52" t="n">
        <f aca="false">MIN($F25, 'Grilles et calculs individuels'!C26*'données complémentaire'!$I25)*$G25</f>
        <v>2227.83220525417</v>
      </c>
      <c r="K25" s="52" t="n">
        <f aca="false">MIN($F25, 'Grilles et calculs individuels'!D26*'données complémentaire'!$I25)*$G25</f>
        <v>2416.92</v>
      </c>
      <c r="L25" s="52" t="n">
        <f aca="false">MIN($F25, 'Grilles et calculs individuels'!E26*'données complémentaire'!$I25)*$G25</f>
        <v>2416.92</v>
      </c>
      <c r="M25" s="52" t="n">
        <f aca="false">MIN($F25, 'Grilles et calculs individuels'!F26*'données complémentaire'!$I25)*$G25</f>
        <v>2416.92</v>
      </c>
      <c r="N25" s="52" t="n">
        <f aca="false">MIN($F25, 'Grilles et calculs individuels'!G26*'données complémentaire'!$I25)*$G25</f>
        <v>1902.41741898333</v>
      </c>
      <c r="O25" s="52" t="n">
        <f aca="false">MIN($F25, 'Grilles et calculs individuels'!H26*'données complémentaire'!$I25)*$G25</f>
        <v>1902.41741898333</v>
      </c>
      <c r="P25" s="52" t="n">
        <f aca="false">MIN($F25, 'Grilles et calculs individuels'!I26*'données complémentaire'!$I25)*$G25</f>
        <v>1777.25539067913</v>
      </c>
      <c r="Q25" s="52" t="n">
        <f aca="false">MIN($F25, 'Grilles et calculs individuels'!J26*'données complémentaire'!$I25)*$G25</f>
        <v>2416.92</v>
      </c>
    </row>
    <row r="26" customFormat="false" ht="12.85" hidden="false" customHeight="false" outlineLevel="0" collapsed="false">
      <c r="C26" s="51" t="n">
        <v>33420</v>
      </c>
      <c r="D26" s="51" t="n">
        <v>33603</v>
      </c>
      <c r="E26" s="0" t="n">
        <v>139440</v>
      </c>
      <c r="F26" s="0" t="n">
        <v>1751</v>
      </c>
      <c r="G26" s="30" t="n">
        <v>1.362</v>
      </c>
      <c r="I26" s="5" t="n">
        <v>23</v>
      </c>
      <c r="J26" s="52" t="n">
        <f aca="false">MIN($F26, 'Grilles et calculs individuels'!C27*'données complémentaire'!$I26)*$G26</f>
        <v>2138.61490821651</v>
      </c>
      <c r="K26" s="52" t="n">
        <f aca="false">MIN($F26, 'Grilles et calculs individuels'!D27*'données complémentaire'!$I26)*$G26</f>
        <v>2384.862</v>
      </c>
      <c r="L26" s="52" t="n">
        <f aca="false">MIN($F26, 'Grilles et calculs individuels'!E27*'données complémentaire'!$I26)*$G26</f>
        <v>2384.862</v>
      </c>
      <c r="M26" s="52" t="n">
        <f aca="false">MIN($F26, 'Grilles et calculs individuels'!F27*'données complémentaire'!$I26)*$G26</f>
        <v>2384.862</v>
      </c>
      <c r="N26" s="52" t="n">
        <f aca="false">MIN($F26, 'Grilles et calculs individuels'!G27*'données complémentaire'!$I26)*$G26</f>
        <v>1912.17627036137</v>
      </c>
      <c r="O26" s="52" t="n">
        <f aca="false">MIN($F26, 'Grilles et calculs individuels'!H27*'données complémentaire'!$I26)*$G26</f>
        <v>1912.17627036137</v>
      </c>
      <c r="P26" s="52" t="n">
        <f aca="false">MIN($F26, 'Grilles et calculs individuels'!I27*'données complémentaire'!$I26)*$G26</f>
        <v>1786.37219703582</v>
      </c>
      <c r="Q26" s="52" t="n">
        <f aca="false">MIN($F26, 'Grilles et calculs individuels'!J27*'données complémentaire'!$I26)*$G26</f>
        <v>2384.862</v>
      </c>
    </row>
    <row r="27" customFormat="false" ht="12.85" hidden="false" customHeight="false" outlineLevel="0" collapsed="false">
      <c r="C27" s="51" t="n">
        <v>33055</v>
      </c>
      <c r="D27" s="51" t="n">
        <v>33238</v>
      </c>
      <c r="E27" s="0" t="n">
        <v>132480</v>
      </c>
      <c r="F27" s="0" t="n">
        <v>1665</v>
      </c>
      <c r="G27" s="30" t="n">
        <v>1.384</v>
      </c>
      <c r="I27" s="5" t="n">
        <v>24</v>
      </c>
      <c r="J27" s="52" t="n">
        <f aca="false">MIN($F27, 'Grilles et calculs individuels'!C28*'données complémentaire'!$I27)*$G27</f>
        <v>2133.69120812044</v>
      </c>
      <c r="K27" s="52" t="n">
        <f aca="false">MIN($F27, 'Grilles et calculs individuels'!D28*'données complémentaire'!$I27)*$G27</f>
        <v>2304.36</v>
      </c>
      <c r="L27" s="52" t="n">
        <f aca="false">MIN($F27, 'Grilles et calculs individuels'!E28*'données complémentaire'!$I27)*$G27</f>
        <v>2304.36</v>
      </c>
      <c r="M27" s="52" t="n">
        <f aca="false">MIN($F27, 'Grilles et calculs individuels'!F28*'données complémentaire'!$I27)*$G27</f>
        <v>2304.36</v>
      </c>
      <c r="N27" s="52" t="n">
        <f aca="false">MIN($F27, 'Grilles et calculs individuels'!G28*'données complémentaire'!$I27)*$G27</f>
        <v>1862.59260264022</v>
      </c>
      <c r="O27" s="52" t="n">
        <f aca="false">MIN($F27, 'Grilles et calculs individuels'!H28*'données complémentaire'!$I27)*$G27</f>
        <v>1862.59260264022</v>
      </c>
      <c r="P27" s="52" t="n">
        <f aca="false">MIN($F27, 'Grilles et calculs individuels'!I28*'données complémentaire'!$I27)*$G27</f>
        <v>1711.97744730983</v>
      </c>
      <c r="Q27" s="52" t="n">
        <f aca="false">MIN($F27, 'Grilles et calculs individuels'!J28*'données complémentaire'!$I27)*$G27</f>
        <v>2304.36</v>
      </c>
    </row>
    <row r="28" customFormat="false" ht="12.85" hidden="false" customHeight="false" outlineLevel="0" collapsed="false">
      <c r="C28" s="51" t="n">
        <v>32690</v>
      </c>
      <c r="D28" s="51" t="n">
        <v>32873</v>
      </c>
      <c r="E28" s="0" t="n">
        <v>126480</v>
      </c>
      <c r="F28" s="0" t="n">
        <v>1592</v>
      </c>
      <c r="G28" s="30" t="n">
        <v>1.423</v>
      </c>
      <c r="I28" s="5" t="n">
        <v>25</v>
      </c>
      <c r="J28" s="52" t="n">
        <f aca="false">MIN($F28, 'Grilles et calculs individuels'!C29*'données complémentaire'!$I28)*$G28</f>
        <v>2140.71776148666</v>
      </c>
      <c r="K28" s="52" t="n">
        <f aca="false">MIN($F28, 'Grilles et calculs individuels'!D29*'données complémentaire'!$I28)*$G28</f>
        <v>2265.416</v>
      </c>
      <c r="L28" s="52" t="n">
        <f aca="false">MIN($F28, 'Grilles et calculs individuels'!E29*'données complémentaire'!$I28)*$G28</f>
        <v>2265.416</v>
      </c>
      <c r="M28" s="52" t="n">
        <f aca="false">MIN($F28, 'Grilles et calculs individuels'!F29*'données complémentaire'!$I28)*$G28</f>
        <v>2265.416</v>
      </c>
      <c r="N28" s="52" t="n">
        <f aca="false">MIN($F28, 'Grilles et calculs individuels'!G29*'données complémentaire'!$I28)*$G28</f>
        <v>1868.72638913762</v>
      </c>
      <c r="O28" s="52" t="n">
        <f aca="false">MIN($F28, 'Grilles et calculs individuels'!H29*'données complémentaire'!$I28)*$G28</f>
        <v>1868.72638913762</v>
      </c>
      <c r="P28" s="52" t="n">
        <f aca="false">MIN($F28, 'Grilles et calculs individuels'!I29*'données complémentaire'!$I28)*$G28</f>
        <v>1717.61523634393</v>
      </c>
      <c r="Q28" s="52" t="n">
        <f aca="false">MIN($F28, 'Grilles et calculs individuels'!J29*'données complémentaire'!$I28)*$G28</f>
        <v>2265.416</v>
      </c>
    </row>
    <row r="29" customFormat="false" ht="12.85" hidden="false" customHeight="false" outlineLevel="0" collapsed="false">
      <c r="C29" s="51" t="n">
        <v>32325</v>
      </c>
      <c r="D29" s="51" t="n">
        <v>32508</v>
      </c>
      <c r="E29" s="0" t="n">
        <v>121320</v>
      </c>
      <c r="F29" s="0" t="n">
        <v>1529</v>
      </c>
      <c r="G29" s="30" t="n">
        <v>1.475</v>
      </c>
      <c r="I29" s="5" t="n">
        <v>26</v>
      </c>
      <c r="J29" s="52" t="n">
        <f aca="false">MIN($F29, 'Grilles et calculs individuels'!C30*'données complémentaire'!$I29)*$G29</f>
        <v>2071.63883384056</v>
      </c>
      <c r="K29" s="52" t="n">
        <f aca="false">MIN($F29, 'Grilles et calculs individuels'!D30*'données complémentaire'!$I29)*$G29</f>
        <v>2255.275</v>
      </c>
      <c r="L29" s="52" t="n">
        <f aca="false">MIN($F29, 'Grilles et calculs individuels'!E30*'données complémentaire'!$I29)*$G29</f>
        <v>2255.275</v>
      </c>
      <c r="M29" s="52" t="n">
        <f aca="false">MIN($F29, 'Grilles et calculs individuels'!F30*'données complémentaire'!$I29)*$G29</f>
        <v>2255.275</v>
      </c>
      <c r="N29" s="52" t="n">
        <f aca="false">MIN($F29, 'Grilles et calculs individuels'!G30*'données complémentaire'!$I29)*$G29</f>
        <v>1897.72355678098</v>
      </c>
      <c r="O29" s="52" t="n">
        <f aca="false">MIN($F29, 'Grilles et calculs individuels'!H30*'données complémentaire'!$I29)*$G29</f>
        <v>1897.72355678098</v>
      </c>
      <c r="P29" s="52" t="n">
        <f aca="false">MIN($F29, 'Grilles et calculs individuels'!I30*'données complémentaire'!$I29)*$G29</f>
        <v>1708.463788847</v>
      </c>
      <c r="Q29" s="52" t="n">
        <f aca="false">MIN($F29, 'Grilles et calculs individuels'!J30*'données complémentaire'!$I29)*$G29</f>
        <v>2255.275</v>
      </c>
    </row>
    <row r="30" customFormat="false" ht="12.85" hidden="false" customHeight="false" outlineLevel="0" collapsed="false">
      <c r="C30" s="51" t="n">
        <v>31959</v>
      </c>
      <c r="D30" s="51" t="n">
        <v>32142</v>
      </c>
      <c r="E30" s="0" t="n">
        <v>118080</v>
      </c>
      <c r="F30" s="0" t="n">
        <v>1484</v>
      </c>
      <c r="G30" s="30" t="n">
        <v>1.51</v>
      </c>
      <c r="I30" s="5" t="n">
        <v>27</v>
      </c>
      <c r="J30" s="52" t="n">
        <f aca="false">MIN($F30, 'Grilles et calculs individuels'!C31*'données complémentaire'!$I30)*$G30</f>
        <v>2078.90514860583</v>
      </c>
      <c r="K30" s="52" t="n">
        <f aca="false">MIN($F30, 'Grilles et calculs individuels'!D31*'données complémentaire'!$I30)*$G30</f>
        <v>2240.84</v>
      </c>
      <c r="L30" s="52" t="n">
        <f aca="false">MIN($F30, 'Grilles et calculs individuels'!E31*'données complémentaire'!$I30)*$G30</f>
        <v>2240.84</v>
      </c>
      <c r="M30" s="52" t="n">
        <f aca="false">MIN($F30, 'Grilles et calculs individuels'!F31*'données complémentaire'!$I30)*$G30</f>
        <v>2240.84</v>
      </c>
      <c r="N30" s="52" t="n">
        <f aca="false">MIN($F30, 'Grilles et calculs individuels'!G31*'données complémentaire'!$I30)*$G30</f>
        <v>1822.24444374454</v>
      </c>
      <c r="O30" s="52" t="n">
        <f aca="false">MIN($F30, 'Grilles et calculs individuels'!H31*'données complémentaire'!$I30)*$G30</f>
        <v>1822.24444374454</v>
      </c>
      <c r="P30" s="52" t="n">
        <f aca="false">MIN($F30, 'Grilles et calculs individuels'!I31*'données complémentaire'!$I30)*$G30</f>
        <v>1714.45625985692</v>
      </c>
      <c r="Q30" s="52" t="n">
        <f aca="false">MIN($F30, 'Grilles et calculs individuels'!J31*'données complémentaire'!$I30)*$G30</f>
        <v>2240.84</v>
      </c>
    </row>
    <row r="31" customFormat="false" ht="12.85" hidden="false" customHeight="false" outlineLevel="0" collapsed="false">
      <c r="C31" s="51" t="n">
        <v>31594</v>
      </c>
      <c r="D31" s="51" t="n">
        <v>31777</v>
      </c>
      <c r="E31" s="0" t="n">
        <v>113760</v>
      </c>
      <c r="F31" s="0" t="n">
        <v>1425</v>
      </c>
      <c r="G31" s="30" t="n">
        <v>1.568</v>
      </c>
      <c r="I31" s="5" t="n">
        <v>28</v>
      </c>
      <c r="J31" s="52" t="n">
        <f aca="false">MIN($F31, 'Grilles et calculs individuels'!C32*'données complémentaire'!$I31)*$G31</f>
        <v>2132.08542777845</v>
      </c>
      <c r="K31" s="52" t="n">
        <f aca="false">MIN($F31, 'Grilles et calculs individuels'!D32*'données complémentaire'!$I31)*$G31</f>
        <v>2234.4</v>
      </c>
      <c r="L31" s="52" t="n">
        <f aca="false">MIN($F31, 'Grilles et calculs individuels'!E32*'données complémentaire'!$I31)*$G31</f>
        <v>2234.4</v>
      </c>
      <c r="M31" s="52" t="n">
        <f aca="false">MIN($F31, 'Grilles et calculs individuels'!F32*'données complémentaire'!$I31)*$G31</f>
        <v>2234.4</v>
      </c>
      <c r="N31" s="52" t="n">
        <f aca="false">MIN($F31, 'Grilles et calculs individuels'!G32*'données complémentaire'!$I31)*$G31</f>
        <v>1868.85910930737</v>
      </c>
      <c r="O31" s="52" t="n">
        <f aca="false">MIN($F31, 'Grilles et calculs individuels'!H32*'données complémentaire'!$I31)*$G31</f>
        <v>1868.85910930737</v>
      </c>
      <c r="P31" s="52" t="n">
        <f aca="false">MIN($F31, 'Grilles et calculs individuels'!I32*'données complémentaire'!$I31)*$G31</f>
        <v>1721.46510478685</v>
      </c>
      <c r="Q31" s="52" t="n">
        <f aca="false">MIN($F31, 'Grilles et calculs individuels'!J32*'données complémentaire'!$I31)*$G31</f>
        <v>2234.4</v>
      </c>
    </row>
    <row r="32" customFormat="false" ht="12.85" hidden="false" customHeight="false" outlineLevel="0" collapsed="false">
      <c r="C32" s="51" t="n">
        <v>31229</v>
      </c>
      <c r="D32" s="51" t="n">
        <v>31412</v>
      </c>
      <c r="E32" s="0" t="n">
        <v>108720</v>
      </c>
      <c r="F32" s="0" t="n">
        <v>1353</v>
      </c>
      <c r="G32" s="30" t="n">
        <v>1.603</v>
      </c>
      <c r="I32" s="5" t="n">
        <v>29</v>
      </c>
      <c r="J32" s="52" t="n">
        <f aca="false">MIN($F32, 'Grilles et calculs individuels'!C33*'données complémentaire'!$I32)*$G32</f>
        <v>2056.30489381468</v>
      </c>
      <c r="K32" s="52" t="n">
        <f aca="false">MIN($F32, 'Grilles et calculs individuels'!D33*'données complémentaire'!$I32)*$G32</f>
        <v>2168.859</v>
      </c>
      <c r="L32" s="52" t="n">
        <f aca="false">MIN($F32, 'Grilles et calculs individuels'!E33*'données complémentaire'!$I32)*$G32</f>
        <v>2168.859</v>
      </c>
      <c r="M32" s="52" t="n">
        <f aca="false">MIN($F32, 'Grilles et calculs individuels'!F33*'données complémentaire'!$I32)*$G32</f>
        <v>2168.859</v>
      </c>
      <c r="N32" s="52" t="n">
        <f aca="false">MIN($F32, 'Grilles et calculs individuels'!G33*'données complémentaire'!$I32)*$G32</f>
        <v>1871.7645650472</v>
      </c>
      <c r="O32" s="52" t="n">
        <f aca="false">MIN($F32, 'Grilles et calculs individuels'!H33*'données complémentaire'!$I32)*$G32</f>
        <v>1871.7645650472</v>
      </c>
      <c r="P32" s="52" t="n">
        <f aca="false">MIN($F32, 'Grilles et calculs individuels'!I33*'données complémentaire'!$I32)*$G32</f>
        <v>1724.14141176189</v>
      </c>
      <c r="Q32" s="52" t="n">
        <f aca="false">MIN($F32, 'Grilles et calculs individuels'!J33*'données complémentaire'!$I32)*$G32</f>
        <v>2168.859</v>
      </c>
    </row>
    <row r="33" customFormat="false" ht="12.85" hidden="false" customHeight="false" outlineLevel="0" collapsed="false">
      <c r="C33" s="51" t="n">
        <v>30864</v>
      </c>
      <c r="D33" s="51" t="n">
        <v>31047</v>
      </c>
      <c r="E33" s="0" t="n">
        <v>101880</v>
      </c>
      <c r="F33" s="0" t="n">
        <v>1265</v>
      </c>
      <c r="G33" s="30" t="n">
        <v>1.672</v>
      </c>
      <c r="I33" s="5" t="n">
        <v>30</v>
      </c>
      <c r="J33" s="52" t="n">
        <f aca="false">MIN($F33, 'Grilles et calculs individuels'!C34*'données complémentaire'!$I33)*$G33</f>
        <v>2056.06917830417</v>
      </c>
      <c r="K33" s="52" t="n">
        <f aca="false">MIN($F33, 'Grilles et calculs individuels'!D34*'données complémentaire'!$I33)*$G33</f>
        <v>2115.08</v>
      </c>
      <c r="L33" s="52" t="n">
        <f aca="false">MIN($F33, 'Grilles et calculs individuels'!E34*'données complémentaire'!$I33)*$G33</f>
        <v>2115.08</v>
      </c>
      <c r="M33" s="52" t="n">
        <f aca="false">MIN($F33, 'Grilles et calculs individuels'!F34*'données complémentaire'!$I33)*$G33</f>
        <v>2115.08</v>
      </c>
      <c r="N33" s="52" t="n">
        <f aca="false">MIN($F33, 'Grilles et calculs individuels'!G34*'données complémentaire'!$I33)*$G33</f>
        <v>1797.74688793384</v>
      </c>
      <c r="O33" s="52" t="n">
        <f aca="false">MIN($F33, 'Grilles et calculs individuels'!H34*'données complémentaire'!$I33)*$G33</f>
        <v>1797.74688793384</v>
      </c>
      <c r="P33" s="52" t="n">
        <f aca="false">MIN($F33, 'Grilles et calculs individuels'!I34*'données complémentaire'!$I33)*$G33</f>
        <v>1713.38908427756</v>
      </c>
      <c r="Q33" s="52" t="n">
        <f aca="false">MIN($F33, 'Grilles et calculs individuels'!J34*'données complémentaire'!$I33)*$G33</f>
        <v>2115.08</v>
      </c>
    </row>
    <row r="34" customFormat="false" ht="12.85" hidden="false" customHeight="false" outlineLevel="0" collapsed="false">
      <c r="C34" s="51" t="n">
        <v>30498</v>
      </c>
      <c r="D34" s="51" t="n">
        <v>30681</v>
      </c>
      <c r="E34" s="0" t="n">
        <v>94440</v>
      </c>
      <c r="F34" s="0" t="n">
        <v>1165</v>
      </c>
      <c r="G34" s="30" t="n">
        <v>1.764</v>
      </c>
      <c r="I34" s="5" t="n">
        <v>31</v>
      </c>
      <c r="J34" s="52" t="n">
        <f aca="false">MIN($F34, 'Grilles et calculs individuels'!C35*'données complémentaire'!$I34)*$G34</f>
        <v>1913.78633886433</v>
      </c>
      <c r="K34" s="52" t="n">
        <f aca="false">MIN($F34, 'Grilles et calculs individuels'!D35*'données complémentaire'!$I34)*$G34</f>
        <v>2055.06</v>
      </c>
      <c r="L34" s="52" t="n">
        <f aca="false">MIN($F34, 'Grilles et calculs individuels'!E35*'données complémentaire'!$I34)*$G34</f>
        <v>2055.06</v>
      </c>
      <c r="M34" s="52" t="n">
        <f aca="false">MIN($F34, 'Grilles et calculs individuels'!F35*'données complémentaire'!$I34)*$G34</f>
        <v>2055.06</v>
      </c>
      <c r="N34" s="52" t="n">
        <f aca="false">MIN($F34, 'Grilles et calculs individuels'!G35*'données complémentaire'!$I34)*$G34</f>
        <v>1740.26968141575</v>
      </c>
      <c r="O34" s="52" t="n">
        <f aca="false">MIN($F34, 'Grilles et calculs individuels'!H35*'données complémentaire'!$I34)*$G34</f>
        <v>1740.26968141575</v>
      </c>
      <c r="P34" s="52" t="n">
        <f aca="false">MIN($F34, 'Grilles et calculs individuels'!I35*'données complémentaire'!$I34)*$G34</f>
        <v>1658.60894870683</v>
      </c>
      <c r="Q34" s="52" t="n">
        <f aca="false">MIN($F34, 'Grilles et calculs individuels'!J35*'données complémentaire'!$I34)*$G34</f>
        <v>2055.06</v>
      </c>
    </row>
    <row r="35" customFormat="false" ht="12.85" hidden="false" customHeight="false" outlineLevel="0" collapsed="false">
      <c r="C35" s="51" t="n">
        <v>30133</v>
      </c>
      <c r="D35" s="51" t="n">
        <v>30316</v>
      </c>
      <c r="E35" s="0" t="n">
        <v>84960</v>
      </c>
      <c r="F35" s="0" t="n">
        <v>1042</v>
      </c>
      <c r="G35" s="30" t="n">
        <v>1.87</v>
      </c>
      <c r="I35" s="5" t="n">
        <v>32</v>
      </c>
      <c r="J35" s="52" t="n">
        <f aca="false">MIN($F35, 'Grilles et calculs individuels'!C36*'données complémentaire'!$I35)*$G35</f>
        <v>1859.71566940168</v>
      </c>
      <c r="K35" s="52" t="n">
        <f aca="false">MIN($F35, 'Grilles et calculs individuels'!D36*'données complémentaire'!$I35)*$G35</f>
        <v>1948.54</v>
      </c>
      <c r="L35" s="52" t="n">
        <f aca="false">MIN($F35, 'Grilles et calculs individuels'!E36*'données complémentaire'!$I35)*$G35</f>
        <v>1948.54</v>
      </c>
      <c r="M35" s="52" t="n">
        <f aca="false">MIN($F35, 'Grilles et calculs individuels'!F36*'données complémentaire'!$I35)*$G35</f>
        <v>1948.54</v>
      </c>
      <c r="N35" s="52" t="n">
        <f aca="false">MIN($F35, 'Grilles et calculs individuels'!G36*'données complémentaire'!$I35)*$G35</f>
        <v>1656.38892686026</v>
      </c>
      <c r="O35" s="52" t="n">
        <f aca="false">MIN($F35, 'Grilles et calculs individuels'!H36*'données complémentaire'!$I35)*$G35</f>
        <v>1656.38892686026</v>
      </c>
      <c r="P35" s="52" t="n">
        <f aca="false">MIN($F35, 'Grilles et calculs individuels'!I36*'données complémentaire'!$I35)*$G35</f>
        <v>1601.83001269539</v>
      </c>
      <c r="Q35" s="52" t="n">
        <f aca="false">MIN($F35, 'Grilles et calculs individuels'!J36*'données complémentaire'!$I35)*$G35</f>
        <v>1948.54</v>
      </c>
    </row>
    <row r="36" customFormat="false" ht="12.85" hidden="false" customHeight="false" outlineLevel="0" collapsed="false">
      <c r="C36" s="51" t="n">
        <v>29587</v>
      </c>
      <c r="D36" s="51" t="n">
        <v>29951</v>
      </c>
      <c r="E36" s="0" t="n">
        <v>68760</v>
      </c>
      <c r="F36" s="50" t="n">
        <f aca="false">E36/(12*6.55957)</f>
        <v>873.532868770362</v>
      </c>
      <c r="G36" s="30" t="n">
        <v>2.094</v>
      </c>
      <c r="H36" s="50"/>
      <c r="I36" s="5" t="n">
        <v>33</v>
      </c>
      <c r="J36" s="52" t="n">
        <f aca="false">MIN($F36, 'Grilles et calculs individuels'!C37*'données complémentaire'!$I36)*$G36</f>
        <v>1781.2123014543</v>
      </c>
      <c r="K36" s="52" t="n">
        <f aca="false">MIN($F36, 'Grilles et calculs individuels'!D37*'données complémentaire'!$I36)*$G36</f>
        <v>1829.17782720514</v>
      </c>
      <c r="L36" s="52" t="n">
        <f aca="false">MIN($F36, 'Grilles et calculs individuels'!E37*'données complémentaire'!$I36)*$G36</f>
        <v>1829.17782720514</v>
      </c>
      <c r="M36" s="52" t="n">
        <f aca="false">MIN($F36, 'Grilles et calculs individuels'!F37*'données complémentaire'!$I36)*$G36</f>
        <v>1829.17782720514</v>
      </c>
      <c r="N36" s="52" t="n">
        <f aca="false">MIN($F36, 'Grilles et calculs individuels'!G37*'données complémentaire'!$I36)*$G36</f>
        <v>1647.98954762979</v>
      </c>
      <c r="O36" s="52" t="n">
        <f aca="false">MIN($F36, 'Grilles et calculs individuels'!H37*'données complémentaire'!$I36)*$G36</f>
        <v>1647.98954762979</v>
      </c>
      <c r="P36" s="52" t="n">
        <f aca="false">MIN($F36, 'Grilles et calculs individuels'!I37*'données complémentaire'!$I36)*$G36</f>
        <v>1593.70729615147</v>
      </c>
      <c r="Q36" s="52" t="n">
        <f aca="false">MIN($F36, 'Grilles et calculs individuels'!J37*'données complémentaire'!$I36)*$G36</f>
        <v>1829.17782720514</v>
      </c>
    </row>
    <row r="37" customFormat="false" ht="12.85" hidden="false" customHeight="false" outlineLevel="0" collapsed="false">
      <c r="C37" s="51" t="n">
        <v>29221</v>
      </c>
      <c r="D37" s="51" t="n">
        <v>29586</v>
      </c>
      <c r="E37" s="0" t="n">
        <v>60120</v>
      </c>
      <c r="F37" s="50" t="n">
        <f aca="false">E37/(12*6.55957)</f>
        <v>763.769576359426</v>
      </c>
      <c r="G37" s="30" t="n">
        <v>2.371</v>
      </c>
      <c r="H37" s="50"/>
      <c r="I37" s="5" t="n">
        <v>34</v>
      </c>
      <c r="J37" s="52" t="n">
        <f aca="false">MIN($F37, 'Grilles et calculs individuels'!C38*'données complémentaire'!$I37)*$G37</f>
        <v>1769.8991071877</v>
      </c>
      <c r="K37" s="52" t="n">
        <f aca="false">MIN($F37, 'Grilles et calculs individuels'!D38*'données complémentaire'!$I37)*$G37</f>
        <v>1810.8976655482</v>
      </c>
      <c r="L37" s="52" t="n">
        <f aca="false">MIN($F37, 'Grilles et calculs individuels'!E38*'données complémentaire'!$I37)*$G37</f>
        <v>1810.8976655482</v>
      </c>
      <c r="M37" s="52" t="n">
        <f aca="false">MIN($F37, 'Grilles et calculs individuels'!F38*'données complémentaire'!$I37)*$G37</f>
        <v>1810.8976655482</v>
      </c>
      <c r="N37" s="52" t="n">
        <f aca="false">MIN($F37, 'Grilles et calculs individuels'!G38*'données complémentaire'!$I37)*$G37</f>
        <v>1603.20538975075</v>
      </c>
      <c r="O37" s="52" t="n">
        <f aca="false">MIN($F37, 'Grilles et calculs individuels'!H38*'données complémentaire'!$I37)*$G37</f>
        <v>1603.20538975075</v>
      </c>
      <c r="P37" s="52" t="n">
        <f aca="false">MIN($F37, 'Grilles et calculs individuels'!I38*'données complémentaire'!$I37)*$G37</f>
        <v>1578.68257646333</v>
      </c>
      <c r="Q37" s="52" t="n">
        <f aca="false">MIN($F37, 'Grilles et calculs individuels'!J38*'données complémentaire'!$I37)*$G37</f>
        <v>1810.8976655482</v>
      </c>
    </row>
    <row r="38" customFormat="false" ht="12.85" hidden="false" customHeight="false" outlineLevel="0" collapsed="false">
      <c r="C38" s="51" t="n">
        <v>28856</v>
      </c>
      <c r="D38" s="51" t="n">
        <v>29220</v>
      </c>
      <c r="E38" s="0" t="n">
        <v>53640</v>
      </c>
      <c r="F38" s="50" t="n">
        <f aca="false">E38/(12*6.55957)</f>
        <v>681.447107051224</v>
      </c>
      <c r="G38" s="30" t="n">
        <v>2.697</v>
      </c>
      <c r="H38" s="50"/>
      <c r="I38" s="5" t="n">
        <v>35</v>
      </c>
      <c r="J38" s="52" t="n">
        <f aca="false">MIN($F38, 'Grilles et calculs individuels'!C39*'données complémentaire'!$I38)*$G38</f>
        <v>1696.62610180698</v>
      </c>
      <c r="K38" s="52" t="n">
        <f aca="false">MIN($F38, 'Grilles et calculs individuels'!D39*'données complémentaire'!$I38)*$G38</f>
        <v>1837.86284771715</v>
      </c>
      <c r="L38" s="52" t="n">
        <f aca="false">MIN($F38, 'Grilles et calculs individuels'!E39*'données complémentaire'!$I38)*$G38</f>
        <v>1837.86284771715</v>
      </c>
      <c r="M38" s="52" t="n">
        <f aca="false">MIN($F38, 'Grilles et calculs individuels'!F39*'données complémentaire'!$I38)*$G38</f>
        <v>1837.86284771715</v>
      </c>
      <c r="N38" s="52" t="n">
        <f aca="false">MIN($F38, 'Grilles et calculs individuels'!G39*'données complémentaire'!$I38)*$G38</f>
        <v>1594.24984609515</v>
      </c>
      <c r="O38" s="52" t="n">
        <f aca="false">MIN($F38, 'Grilles et calculs individuels'!H39*'données complémentaire'!$I38)*$G38</f>
        <v>1594.24984609515</v>
      </c>
      <c r="P38" s="52" t="n">
        <f aca="false">MIN($F38, 'Grilles et calculs individuels'!I39*'données complémentaire'!$I38)*$G38</f>
        <v>1564.98895803353</v>
      </c>
      <c r="Q38" s="52" t="n">
        <f aca="false">MIN($F38, 'Grilles et calculs individuels'!J39*'données complémentaire'!$I38)*$G38</f>
        <v>1800.22901943287</v>
      </c>
    </row>
    <row r="39" customFormat="false" ht="12.85" hidden="false" customHeight="false" outlineLevel="0" collapsed="false">
      <c r="C39" s="51" t="n">
        <v>28491</v>
      </c>
      <c r="D39" s="51" t="n">
        <v>28855</v>
      </c>
      <c r="E39" s="0" t="n">
        <v>48000</v>
      </c>
      <c r="F39" s="50" t="n">
        <f aca="false">E39/(12*6.55957)</f>
        <v>609.796068949642</v>
      </c>
      <c r="G39" s="30" t="n">
        <v>2.955</v>
      </c>
      <c r="H39" s="50"/>
      <c r="I39" s="5" t="n">
        <v>36</v>
      </c>
      <c r="J39" s="52" t="n">
        <f aca="false">MIN($F39, 'Grilles et calculs individuels'!C40*'données complémentaire'!$I39)*$G39</f>
        <v>1677.63231428834</v>
      </c>
      <c r="K39" s="52" t="n">
        <f aca="false">MIN($F39, 'Grilles et calculs individuels'!D40*'données complémentaire'!$I39)*$G39</f>
        <v>1801.94738374619</v>
      </c>
      <c r="L39" s="52" t="n">
        <f aca="false">MIN($F39, 'Grilles et calculs individuels'!E40*'données complémentaire'!$I39)*$G39</f>
        <v>1801.94738374619</v>
      </c>
      <c r="M39" s="52" t="n">
        <f aca="false">MIN($F39, 'Grilles et calculs individuels'!F40*'données complémentaire'!$I39)*$G39</f>
        <v>1801.94738374619</v>
      </c>
      <c r="N39" s="52" t="n">
        <f aca="false">MIN($F39, 'Grilles et calculs individuels'!G40*'données complémentaire'!$I39)*$G39</f>
        <v>1566.75078619885</v>
      </c>
      <c r="O39" s="52" t="n">
        <f aca="false">MIN($F39, 'Grilles et calculs individuels'!H40*'données complémentaire'!$I39)*$G39</f>
        <v>1566.75078619885</v>
      </c>
      <c r="P39" s="52"/>
      <c r="Q39" s="52"/>
    </row>
    <row r="40" customFormat="false" ht="12.85" hidden="false" customHeight="false" outlineLevel="0" collapsed="false">
      <c r="C40" s="51" t="n">
        <v>28126</v>
      </c>
      <c r="D40" s="51" t="n">
        <v>28490</v>
      </c>
      <c r="E40" s="0" t="n">
        <v>43320</v>
      </c>
      <c r="F40" s="50" t="n">
        <f aca="false">E40/(12*6.55957)</f>
        <v>550.340952227052</v>
      </c>
      <c r="G40" s="30" t="n">
        <v>3.286</v>
      </c>
      <c r="H40" s="50"/>
      <c r="I40" s="5" t="n">
        <v>37</v>
      </c>
      <c r="J40" s="52" t="n">
        <f aca="false">MIN($F40, 'Grilles et calculs individuels'!C41*'données complémentaire'!$I40)*$G40</f>
        <v>1650.38780160933</v>
      </c>
      <c r="K40" s="52" t="n">
        <f aca="false">MIN($F40, 'Grilles et calculs individuels'!D41*'données complémentaire'!$I40)*$G40</f>
        <v>1808.42036901809</v>
      </c>
      <c r="L40" s="52" t="n">
        <f aca="false">MIN($F40, 'Grilles et calculs individuels'!E41*'données complémentaire'!$I40)*$G40</f>
        <v>1808.42036901809</v>
      </c>
      <c r="M40" s="52" t="n">
        <f aca="false">MIN($F40, 'Grilles et calculs individuels'!F41*'données complémentaire'!$I40)*$G40</f>
        <v>1808.42036901809</v>
      </c>
      <c r="N40" s="52" t="n">
        <f aca="false">MIN($F40, 'Grilles et calculs individuels'!G41*'données complémentaire'!$I40)*$G40</f>
        <v>1577.57071674635</v>
      </c>
      <c r="O40" s="52" t="n">
        <f aca="false">MIN($F40, 'Grilles et calculs individuels'!H41*'données complémentaire'!$I40)*$G40</f>
        <v>1577.57071674635</v>
      </c>
      <c r="P40" s="52"/>
      <c r="Q40" s="52"/>
    </row>
    <row r="41" customFormat="false" ht="12.85" hidden="false" customHeight="false" outlineLevel="0" collapsed="false">
      <c r="C41" s="51" t="n">
        <v>27760</v>
      </c>
      <c r="D41" s="51" t="n">
        <v>28125</v>
      </c>
      <c r="E41" s="0" t="n">
        <v>37920</v>
      </c>
      <c r="F41" s="50" t="n">
        <f aca="false">E41/(12*6.55957)</f>
        <v>481.738894470217</v>
      </c>
      <c r="G41" s="30" t="n">
        <v>3.81</v>
      </c>
      <c r="H41" s="50"/>
      <c r="I41" s="5" t="n">
        <v>38</v>
      </c>
      <c r="J41" s="52" t="n">
        <f aca="false">MIN($F41, 'Grilles et calculs individuels'!C42*'données complémentaire'!$I41)*$G41</f>
        <v>1743.47978288625</v>
      </c>
      <c r="K41" s="52" t="n">
        <f aca="false">MIN($F41, 'Grilles et calculs individuels'!D42*'données complémentaire'!$I41)*$G41</f>
        <v>1835.42518793153</v>
      </c>
      <c r="L41" s="52" t="n">
        <f aca="false">MIN($F41, 'Grilles et calculs individuels'!E42*'données complémentaire'!$I41)*$G41</f>
        <v>1835.42518793153</v>
      </c>
      <c r="M41" s="52" t="n">
        <f aca="false">MIN($F41, 'Grilles et calculs individuels'!F42*'données complémentaire'!$I41)*$G41</f>
        <v>1835.42518793153</v>
      </c>
      <c r="N41" s="52" t="n">
        <f aca="false">MIN($F41, 'Grilles et calculs individuels'!G42*'données complémentaire'!$I41)*$G41</f>
        <v>1656.30025642445</v>
      </c>
      <c r="O41" s="52" t="n">
        <f aca="false">MIN($F41, 'Grilles et calculs individuels'!H42*'données complémentaire'!$I41)*$G41</f>
        <v>1656.30025642445</v>
      </c>
      <c r="P41" s="52"/>
      <c r="Q41" s="52"/>
    </row>
    <row r="42" customFormat="false" ht="12.85" hidden="false" customHeight="false" outlineLevel="0" collapsed="false">
      <c r="C42" s="51" t="n">
        <v>27395</v>
      </c>
      <c r="D42" s="51" t="n">
        <v>27759</v>
      </c>
      <c r="E42" s="0" t="n">
        <v>33000</v>
      </c>
      <c r="F42" s="50" t="n">
        <f aca="false">E42/(12*6.55957)</f>
        <v>419.234797402879</v>
      </c>
      <c r="G42" s="30" t="n">
        <v>4.482</v>
      </c>
      <c r="H42" s="50"/>
      <c r="I42" s="5" t="n">
        <v>39</v>
      </c>
      <c r="J42" s="52" t="n">
        <f aca="false">MIN($F42, 'Grilles et calculs individuels'!C43*'données complémentaire'!$I42)*$G42</f>
        <v>1806.4648572131</v>
      </c>
      <c r="K42" s="52" t="n">
        <f aca="false">MIN($F42, 'Grilles et calculs individuels'!D43*'données complémentaire'!$I42)*$G42</f>
        <v>1879.0103619597</v>
      </c>
      <c r="L42" s="52" t="n">
        <f aca="false">MIN($F42, 'Grilles et calculs individuels'!E43*'données complémentaire'!$I42)*$G42</f>
        <v>1879.0103619597</v>
      </c>
      <c r="M42" s="52" t="n">
        <f aca="false">MIN($F42, 'Grilles et calculs individuels'!F43*'données complémentaire'!$I42)*$G42</f>
        <v>1879.0103619597</v>
      </c>
      <c r="N42" s="52" t="n">
        <f aca="false">MIN($F42, 'Grilles et calculs individuels'!G43*'données complémentaire'!$I42)*$G42</f>
        <v>1757.48585870365</v>
      </c>
      <c r="O42" s="52" t="n">
        <f aca="false">MIN($F42, 'Grilles et calculs individuels'!H43*'données complémentaire'!$I42)*$G42</f>
        <v>1757.48585870365</v>
      </c>
      <c r="P42" s="52"/>
      <c r="Q42" s="52"/>
    </row>
    <row r="43" customFormat="false" ht="12.85" hidden="false" customHeight="false" outlineLevel="0" collapsed="false">
      <c r="C43" s="51" t="n">
        <v>27030</v>
      </c>
      <c r="D43" s="51" t="n">
        <v>27394</v>
      </c>
      <c r="E43" s="0" t="n">
        <v>27840</v>
      </c>
      <c r="F43" s="50" t="n">
        <f aca="false">E43/(12*6.55957)</f>
        <v>353.681719990792</v>
      </c>
      <c r="G43" s="30" t="n">
        <v>5.325</v>
      </c>
      <c r="H43" s="50"/>
      <c r="I43" s="5" t="n">
        <v>40</v>
      </c>
      <c r="J43" s="52" t="n">
        <f aca="false">MIN($F43, 'Grilles et calculs individuels'!C44*'données complémentaire'!$I43)*$G43</f>
        <v>1883.35515895097</v>
      </c>
      <c r="K43" s="52" t="n">
        <f aca="false">MIN($F43, 'Grilles et calculs individuels'!D44*'données complémentaire'!$I43)*$G43</f>
        <v>1883.35515895097</v>
      </c>
      <c r="L43" s="52" t="n">
        <f aca="false">MIN($F43, 'Grilles et calculs individuels'!E44*'données complémentaire'!$I43)*$G43</f>
        <v>1883.35515895097</v>
      </c>
      <c r="M43" s="52" t="n">
        <f aca="false">MIN($F43, 'Grilles et calculs individuels'!F44*'données complémentaire'!$I43)*$G43</f>
        <v>1883.35515895097</v>
      </c>
      <c r="N43" s="52" t="n">
        <f aca="false">MIN($F43, 'Grilles et calculs individuels'!G44*'données complémentaire'!$I43)*$G43</f>
        <v>1838.44290048323</v>
      </c>
      <c r="O43" s="52" t="n">
        <f aca="false">MIN($F43, 'Grilles et calculs individuels'!H44*'données complémentaire'!$I43)*$G43</f>
        <v>1838.44290048323</v>
      </c>
      <c r="P43" s="52"/>
      <c r="Q43" s="52"/>
    </row>
    <row r="44" customFormat="false" ht="12.85" hidden="false" customHeight="false" outlineLevel="0" collapsed="false">
      <c r="C44" s="51" t="n">
        <v>26665</v>
      </c>
      <c r="D44" s="51" t="n">
        <v>27029</v>
      </c>
      <c r="E44" s="0" t="n">
        <v>24480</v>
      </c>
      <c r="F44" s="50" t="n">
        <f aca="false">E44/(12*6.55957)</f>
        <v>310.995995164317</v>
      </c>
      <c r="G44" s="30" t="n">
        <v>6.039</v>
      </c>
      <c r="H44" s="50"/>
      <c r="I44" s="5" t="n">
        <v>41</v>
      </c>
      <c r="J44" s="52" t="n">
        <f aca="false">MIN($F44, 'Grilles et calculs individuels'!C45*'données complémentaire'!$I44)*$G44</f>
        <v>1859.43310462386</v>
      </c>
      <c r="K44" s="52" t="n">
        <f aca="false">MIN($F44, 'Grilles et calculs individuels'!D45*'données complémentaire'!$I44)*$G44</f>
        <v>1878.10481479731</v>
      </c>
      <c r="L44" s="52" t="n">
        <f aca="false">MIN($F44, 'Grilles et calculs individuels'!E45*'données complémentaire'!$I44)*$G44</f>
        <v>1878.10481479731</v>
      </c>
      <c r="M44" s="52" t="n">
        <f aca="false">MIN($F44, 'Grilles et calculs individuels'!F45*'données complémentaire'!$I44)*$G44</f>
        <v>1878.10481479731</v>
      </c>
      <c r="N44" s="52" t="n">
        <f aca="false">MIN($F44, 'Grilles et calculs individuels'!G45*'données complémentaire'!$I44)*$G44</f>
        <v>1825.30503864616</v>
      </c>
      <c r="O44" s="52" t="n">
        <f aca="false">MIN($F44, 'Grilles et calculs individuels'!H45*'données complémentaire'!$I44)*$G44</f>
        <v>1825.30503864616</v>
      </c>
      <c r="P44" s="52"/>
      <c r="Q44" s="52"/>
    </row>
    <row r="45" customFormat="false" ht="12.85" hidden="false" customHeight="false" outlineLevel="0" collapsed="false">
      <c r="C45" s="51" t="n">
        <v>26299</v>
      </c>
      <c r="D45" s="51" t="n">
        <v>26664</v>
      </c>
      <c r="E45" s="0" t="n">
        <v>21960</v>
      </c>
      <c r="F45" s="50" t="n">
        <f aca="false">E45/(12*6.55957)</f>
        <v>278.981701544461</v>
      </c>
      <c r="G45" s="30" t="n">
        <v>6.535</v>
      </c>
      <c r="H45" s="50"/>
      <c r="I45" s="5" t="n">
        <v>42</v>
      </c>
      <c r="J45" s="52"/>
      <c r="K45" s="52" t="n">
        <f aca="false">MIN($F45, 'Grilles et calculs individuels'!D46*'données complémentaire'!$I45)*$G45</f>
        <v>1823.14541959305</v>
      </c>
      <c r="L45" s="52"/>
      <c r="M45" s="52"/>
      <c r="N45" s="52"/>
      <c r="O45" s="52"/>
      <c r="P45" s="52"/>
      <c r="Q45" s="52"/>
    </row>
    <row r="46" customFormat="false" ht="12.85" hidden="false" customHeight="false" outlineLevel="0" collapsed="false">
      <c r="C46" s="51" t="n">
        <v>25934</v>
      </c>
      <c r="D46" s="51" t="n">
        <v>26298</v>
      </c>
      <c r="E46" s="0" t="n">
        <v>19800</v>
      </c>
      <c r="F46" s="50" t="n">
        <f aca="false">E46/(12*6.55957)</f>
        <v>251.540878441727</v>
      </c>
      <c r="G46" s="30" t="n">
        <v>7.252</v>
      </c>
      <c r="H46" s="50"/>
      <c r="I46" s="2" t="s">
        <v>67</v>
      </c>
      <c r="J46" s="3" t="n">
        <f aca="false">AVERAGE(J3:J27)*MAX(0.5-((COUNTBLANK(J3:J44)-1)*4*0.00625), 0.375)</f>
        <v>1255.98806960398</v>
      </c>
      <c r="K46" s="3" t="n">
        <f aca="false">AVERAGE(K3:K27)*MAX(0.5-((COUNTBLANK(K3:K44)-1)*4*0.00625), 0.375)</f>
        <v>1434.71234062286</v>
      </c>
      <c r="L46" s="3" t="n">
        <f aca="false">AVERAGE(L3:L27)*MAX(0.5-((COUNTBLANK(L3:L44)-1)*4*0.00625), 0.375)</f>
        <v>1434.71234062286</v>
      </c>
      <c r="M46" s="3" t="n">
        <f aca="false">AVERAGE(M3:M27)*MAX(0.5-((COUNTBLANK(M3:M44)-1)*4*0.00625), 0.375)</f>
        <v>1432.14927991286</v>
      </c>
      <c r="N46" s="3" t="n">
        <f aca="false">AVERAGE(N3:N27)*MAX(0.5-((COUNTBLANK(N3:N44)-1)*4*0.00625), 0.375)</f>
        <v>1025.78214940147</v>
      </c>
      <c r="O46" s="3" t="n">
        <f aca="false">AVERAGE(O3:O27)*MAX(0.5-((COUNTBLANK(O3:O44)-1)*4*0.00625), 0.375)</f>
        <v>1025.78214940147</v>
      </c>
      <c r="P46" s="3" t="n">
        <f aca="false">AVERAGE(P3:P27)*0.5</f>
        <v>950.174834274665</v>
      </c>
      <c r="Q46" s="3" t="n">
        <f aca="false">AVERAGE(Q3:Q27)*0.5</f>
        <v>1363.95169515511</v>
      </c>
    </row>
    <row r="47" customFormat="false" ht="12.85" hidden="false" customHeight="false" outlineLevel="0" collapsed="false">
      <c r="C47" s="51" t="n">
        <v>25569</v>
      </c>
      <c r="D47" s="51" t="n">
        <v>25933</v>
      </c>
      <c r="E47" s="0" t="n">
        <v>18000</v>
      </c>
      <c r="F47" s="50" t="n">
        <f aca="false">E47/(12*6.55957)</f>
        <v>228.673525856116</v>
      </c>
      <c r="G47" s="30" t="n">
        <v>8.085</v>
      </c>
      <c r="H47" s="50"/>
    </row>
    <row r="48" customFormat="false" ht="12.85" hidden="false" customHeight="false" outlineLevel="0" collapsed="false">
      <c r="C48" s="51" t="n">
        <v>25204</v>
      </c>
      <c r="D48" s="51" t="n">
        <v>25568</v>
      </c>
      <c r="E48" s="0" t="n">
        <v>16320</v>
      </c>
      <c r="F48" s="50" t="n">
        <f aca="false">E48/(12*6.55957)</f>
        <v>207.330663442878</v>
      </c>
      <c r="G48" s="30" t="n">
        <v>8.899</v>
      </c>
      <c r="H48" s="50"/>
    </row>
  </sheetData>
  <sheetProtection sheet="true" password="9cd6" objects="true" scenarios="true"/>
  <printOptions headings="false" gridLines="false" gridLinesSet="true" horizontalCentered="false" verticalCentered="false"/>
  <pageMargins left="0.7875" right="0.7875" top="1.025" bottom="1.025" header="0.7875" footer="0.787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&amp;C&amp;A</oddHeader>
    <oddFooter>&amp;CPage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N99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D18" activeCellId="0" sqref="D18"/>
    </sheetView>
  </sheetViews>
  <sheetFormatPr defaultRowHeight="12.85"/>
  <cols>
    <col collapsed="false" hidden="false" max="1" min="1" style="0" width="11.5204081632653"/>
    <col collapsed="false" hidden="false" max="2" min="2" style="30" width="22.3112244897959"/>
    <col collapsed="false" hidden="false" max="3" min="3" style="0" width="18.0816326530612"/>
    <col collapsed="false" hidden="false" max="4" min="4" style="0" width="15.3979591836735"/>
    <col collapsed="false" hidden="false" max="5" min="5" style="0" width="16.6683673469388"/>
    <col collapsed="false" hidden="false" max="6" min="6" style="0" width="22.3112244897959"/>
    <col collapsed="false" hidden="false" max="8" min="7" style="50" width="15.3724489795918"/>
    <col collapsed="false" hidden="false" max="13" min="9" style="50" width="11.5204081632653"/>
    <col collapsed="false" hidden="false" max="14" min="14" style="0" width="31.3367346938776"/>
    <col collapsed="false" hidden="false" max="1025" min="15" style="0" width="11.5204081632653"/>
  </cols>
  <sheetData>
    <row r="1" customFormat="false" ht="12.85" hidden="false" customHeight="false" outlineLevel="0" collapsed="false">
      <c r="B1" s="0"/>
      <c r="F1" s="0" t="s">
        <v>68</v>
      </c>
      <c r="G1" s="0"/>
      <c r="H1" s="53" t="s">
        <v>69</v>
      </c>
      <c r="I1" s="4" t="n">
        <v>0.061</v>
      </c>
      <c r="J1" s="0"/>
      <c r="K1" s="0"/>
      <c r="L1" s="0"/>
      <c r="M1" s="0"/>
    </row>
    <row r="2" customFormat="false" ht="13.4" hidden="false" customHeight="false" outlineLevel="0" collapsed="false">
      <c r="B2" s="0"/>
      <c r="F2" s="2" t="s">
        <v>47</v>
      </c>
      <c r="G2" s="54" t="s">
        <v>3</v>
      </c>
      <c r="H2" s="54" t="s">
        <v>48</v>
      </c>
      <c r="I2" s="54" t="s">
        <v>5</v>
      </c>
      <c r="J2" s="54" t="s">
        <v>6</v>
      </c>
      <c r="K2" s="54" t="s">
        <v>49</v>
      </c>
      <c r="L2" s="54" t="s">
        <v>50</v>
      </c>
      <c r="M2" s="54" t="s">
        <v>51</v>
      </c>
      <c r="N2" s="2" t="s">
        <v>10</v>
      </c>
    </row>
    <row r="3" customFormat="false" ht="13.4" hidden="false" customHeight="false" outlineLevel="0" collapsed="false">
      <c r="B3" s="30" t="s">
        <v>70</v>
      </c>
      <c r="C3" s="0" t="s">
        <v>38</v>
      </c>
      <c r="D3" s="0" t="s">
        <v>71</v>
      </c>
      <c r="F3" s="5" t="n">
        <v>0</v>
      </c>
      <c r="G3" s="50" t="n">
        <f aca="false">MIN('plafond sécu et CNAV'!$F3, 'Grilles et calculs individuels'!C4*'données complémentaire'!$I3)*$I$1/$B4</f>
        <v>9.53283657406497</v>
      </c>
      <c r="H3" s="50" t="n">
        <f aca="false">MIN('plafond sécu et CNAV'!$F3, 'Grilles et calculs individuels'!D4*'données complémentaire'!$I3)*$I$1/$B4</f>
        <v>12.5086998407487</v>
      </c>
      <c r="I3" s="50" t="n">
        <f aca="false">MIN('plafond sécu et CNAV'!$F3, 'Grilles et calculs individuels'!E4*'données complémentaire'!$I3)*$I$1/$B4</f>
        <v>12.5086998407487</v>
      </c>
      <c r="J3" s="50" t="n">
        <f aca="false">MIN('plafond sécu et CNAV'!$F3, 'Grilles et calculs individuels'!F4*'données complémentaire'!$I3)*$I$1/$B4</f>
        <v>12.1798117819764</v>
      </c>
      <c r="K3" s="50" t="n">
        <f aca="false">MIN('plafond sécu et CNAV'!$F3, 'Grilles et calculs individuels'!G4*'données complémentaire'!$I3)*$I$1/$B4</f>
        <v>7.4411772801447</v>
      </c>
      <c r="L3" s="50" t="n">
        <f aca="false">MIN('plafond sécu et CNAV'!$F3, 'Grilles et calculs individuels'!H4*'données complémentaire'!$I3)*$I$1/$B4</f>
        <v>7.4411772801447</v>
      </c>
      <c r="M3" s="50" t="n">
        <f aca="false">MIN('plafond sécu et CNAV'!$F3, 'Grilles et calculs individuels'!I4*'données complémentaire'!$I3)*$I$1/$B4</f>
        <v>7.4411772801447</v>
      </c>
      <c r="N3" s="50" t="n">
        <f aca="false">MIN('plafond sécu et CNAV'!$F3, 'Grilles et calculs individuels'!J4*'données complémentaire'!$I3)*$I$1/$B4</f>
        <v>12.1798117819764</v>
      </c>
    </row>
    <row r="4" customFormat="false" ht="12.85" hidden="false" customHeight="false" outlineLevel="0" collapsed="false">
      <c r="A4" s="0" t="n">
        <v>2014</v>
      </c>
      <c r="B4" s="30" t="n">
        <v>15.2589</v>
      </c>
      <c r="C4" s="4" t="n">
        <v>0.002</v>
      </c>
      <c r="D4" s="0" t="n">
        <v>1.2513</v>
      </c>
      <c r="E4" s="4"/>
      <c r="F4" s="5" t="n">
        <v>1</v>
      </c>
      <c r="G4" s="50" t="n">
        <f aca="false">MIN('plafond sécu et CNAV'!$F4, 'Grilles et calculs individuels'!C5*'données complémentaire'!$I4)*$I$1/$B5</f>
        <v>9.55192929001077</v>
      </c>
      <c r="H4" s="50" t="n">
        <f aca="false">MIN('plafond sécu et CNAV'!$F4, 'Grilles et calculs individuels'!D5*'données complémentaire'!$I4)*$I$1/$B5</f>
        <v>12.3615087599485</v>
      </c>
      <c r="I4" s="50" t="n">
        <f aca="false">MIN('plafond sécu et CNAV'!$F4, 'Grilles et calculs individuels'!E5*'données complémentaire'!$I4)*$I$1/$B5</f>
        <v>12.3615087599485</v>
      </c>
      <c r="J4" s="50" t="n">
        <f aca="false">MIN('plafond sécu et CNAV'!$F4, 'Grilles et calculs individuels'!F5*'données complémentaire'!$I4)*$I$1/$B5</f>
        <v>12.2042059572903</v>
      </c>
      <c r="K4" s="50" t="n">
        <f aca="false">MIN('plafond sécu et CNAV'!$F4, 'Grilles et calculs individuels'!G5*'données complémentaire'!$I4)*$I$1/$B5</f>
        <v>7.45608074387329</v>
      </c>
      <c r="L4" s="50" t="n">
        <f aca="false">MIN('plafond sécu et CNAV'!$F4, 'Grilles et calculs individuels'!H5*'données complémentaire'!$I4)*$I$1/$B5</f>
        <v>7.45608074387329</v>
      </c>
      <c r="M4" s="50" t="n">
        <f aca="false">MIN('plafond sécu et CNAV'!$F4, 'Grilles et calculs individuels'!I5*'données complémentaire'!$I4)*$I$1/$B5</f>
        <v>7.45608074387329</v>
      </c>
      <c r="N4" s="50" t="n">
        <f aca="false">MIN('plafond sécu et CNAV'!$F4, 'Grilles et calculs individuels'!J5*'données complémentaire'!$I4)*$I$1/$B5</f>
        <v>12.2042059572903</v>
      </c>
    </row>
    <row r="5" customFormat="false" ht="12.85" hidden="false" customHeight="false" outlineLevel="0" collapsed="false">
      <c r="A5" s="0" t="n">
        <v>2013</v>
      </c>
      <c r="B5" s="30" t="n">
        <v>15.2284</v>
      </c>
      <c r="C5" s="4" t="n">
        <v>0.0117</v>
      </c>
      <c r="E5" s="4"/>
      <c r="F5" s="5" t="n">
        <v>2</v>
      </c>
      <c r="G5" s="50" t="n">
        <f aca="false">MIN('plafond sécu et CNAV'!$F5, 'Grilles et calculs individuels'!C6*'données complémentaire'!$I5)*$I$1/$B6</f>
        <v>9.66335831207483</v>
      </c>
      <c r="H5" s="50" t="n">
        <f aca="false">MIN('plafond sécu et CNAV'!$F5, 'Grilles et calculs individuels'!D6*'données complémentaire'!$I5)*$I$1/$B6</f>
        <v>12.2828311011905</v>
      </c>
      <c r="I5" s="50" t="n">
        <f aca="false">MIN('plafond sécu et CNAV'!$F5, 'Grilles et calculs individuels'!E6*'données complémentaire'!$I5)*$I$1/$B6</f>
        <v>12.2828311011905</v>
      </c>
      <c r="J5" s="50" t="n">
        <f aca="false">MIN('plafond sécu et CNAV'!$F5, 'Grilles et calculs individuels'!F6*'données complémentaire'!$I5)*$I$1/$B6</f>
        <v>12.2828311011905</v>
      </c>
      <c r="K5" s="50" t="n">
        <f aca="false">MIN('plafond sécu et CNAV'!$F5, 'Grilles et calculs individuels'!G6*'données complémentaire'!$I5)*$I$1/$B6</f>
        <v>7.54306042729592</v>
      </c>
      <c r="L5" s="50" t="n">
        <f aca="false">MIN('plafond sécu et CNAV'!$F5, 'Grilles et calculs individuels'!H6*'données complémentaire'!$I5)*$I$1/$B6</f>
        <v>7.54306042729592</v>
      </c>
      <c r="M5" s="50" t="n">
        <f aca="false">MIN('plafond sécu et CNAV'!$F5, 'Grilles et calculs individuels'!I6*'données complémentaire'!$I5)*$I$1/$B6</f>
        <v>7.54306042729592</v>
      </c>
      <c r="N5" s="50" t="n">
        <f aca="false">MIN('plafond sécu et CNAV'!$F5, 'Grilles et calculs individuels'!J6*'données complémentaire'!$I5)*$I$1/$B6</f>
        <v>12.2828311011905</v>
      </c>
    </row>
    <row r="6" customFormat="false" ht="12.85" hidden="false" customHeight="false" outlineLevel="0" collapsed="false">
      <c r="A6" s="0" t="n">
        <v>2012</v>
      </c>
      <c r="B6" s="30" t="n">
        <v>15.0528</v>
      </c>
      <c r="C6" s="4" t="n">
        <v>0.0225</v>
      </c>
      <c r="E6" s="4"/>
      <c r="F6" s="5" t="n">
        <v>3</v>
      </c>
      <c r="G6" s="50" t="n">
        <f aca="false">MIN('plafond sécu et CNAV'!$F6, 'Grilles et calculs individuels'!C7*'données complémentaire'!$I6)*$I$1/$B7</f>
        <v>9.8807602434518</v>
      </c>
      <c r="H6" s="50" t="n">
        <f aca="false">MIN('plafond sécu et CNAV'!$F6, 'Grilles et calculs individuels'!D7*'données complémentaire'!$I6)*$I$1/$B7</f>
        <v>12.2069611998696</v>
      </c>
      <c r="I6" s="50" t="n">
        <f aca="false">MIN('plafond sécu et CNAV'!$F6, 'Grilles et calculs individuels'!E7*'données complémentaire'!$I6)*$I$1/$B7</f>
        <v>12.2069611998696</v>
      </c>
      <c r="J6" s="50" t="n">
        <f aca="false">MIN('plafond sécu et CNAV'!$F6, 'Grilles et calculs individuels'!F7*'données complémentaire'!$I6)*$I$1/$B7</f>
        <v>12.2069611998696</v>
      </c>
      <c r="K6" s="50" t="n">
        <f aca="false">MIN('plafond sécu et CNAV'!$F6, 'Grilles et calculs individuels'!G7*'données complémentaire'!$I6)*$I$1/$B7</f>
        <v>7.71276084121291</v>
      </c>
      <c r="L6" s="50" t="n">
        <f aca="false">MIN('plafond sécu et CNAV'!$F6, 'Grilles et calculs individuels'!H7*'données complémentaire'!$I6)*$I$1/$B7</f>
        <v>7.71276084121291</v>
      </c>
      <c r="M6" s="50" t="n">
        <f aca="false">MIN('plafond sécu et CNAV'!$F6, 'Grilles et calculs individuels'!I7*'données complémentaire'!$I6)*$I$1/$B7</f>
        <v>7.71276084121291</v>
      </c>
      <c r="N6" s="50" t="n">
        <f aca="false">MIN('plafond sécu et CNAV'!$F6, 'Grilles et calculs individuels'!J7*'données complémentaire'!$I6)*$I$1/$B7</f>
        <v>12.2069611998696</v>
      </c>
    </row>
    <row r="7" customFormat="false" ht="12.85" hidden="false" customHeight="false" outlineLevel="0" collapsed="false">
      <c r="A7" s="0" t="n">
        <v>2011</v>
      </c>
      <c r="B7" s="30" t="n">
        <v>14.7216</v>
      </c>
      <c r="C7" s="4" t="n">
        <v>0.022</v>
      </c>
      <c r="E7" s="4"/>
      <c r="F7" s="5" t="n">
        <v>4</v>
      </c>
      <c r="G7" s="50" t="n">
        <f aca="false">MIN('plafond sécu et CNAV'!$F7, 'Grilles et calculs individuels'!C8*'données complémentaire'!$I7)*$I$1/$B8</f>
        <v>10.0981346366117</v>
      </c>
      <c r="H7" s="50" t="n">
        <f aca="false">MIN('plafond sécu et CNAV'!$F7, 'Grilles et calculs individuels'!D8*'données complémentaire'!$I7)*$I$1/$B8</f>
        <v>12.2171929995071</v>
      </c>
      <c r="I7" s="50" t="n">
        <f aca="false">MIN('plafond sécu et CNAV'!$F7, 'Grilles et calculs individuels'!E8*'données complémentaire'!$I7)*$I$1/$B8</f>
        <v>12.2171929995071</v>
      </c>
      <c r="J7" s="50" t="n">
        <f aca="false">MIN('plafond sécu et CNAV'!$F7, 'Grilles et calculs individuels'!F8*'données complémentaire'!$I7)*$I$1/$B8</f>
        <v>12.2171929995071</v>
      </c>
      <c r="K7" s="50" t="n">
        <f aca="false">MIN('plafond sécu et CNAV'!$F7, 'Grilles et calculs individuels'!G8*'données complémentaire'!$I7)*$I$1/$B8</f>
        <v>7.88243975924525</v>
      </c>
      <c r="L7" s="50" t="n">
        <f aca="false">MIN('plafond sécu et CNAV'!$F7, 'Grilles et calculs individuels'!H8*'données complémentaire'!$I7)*$I$1/$B8</f>
        <v>7.88243975924525</v>
      </c>
      <c r="M7" s="50" t="n">
        <f aca="false">MIN('plafond sécu et CNAV'!$F7, 'Grilles et calculs individuels'!I8*'données complémentaire'!$I7)*$I$1/$B8</f>
        <v>7.88243975924525</v>
      </c>
      <c r="N7" s="50" t="n">
        <f aca="false">MIN('plafond sécu et CNAV'!$F7, 'Grilles et calculs individuels'!J8*'données complémentaire'!$I7)*$I$1/$B8</f>
        <v>12.2171929995071</v>
      </c>
    </row>
    <row r="8" customFormat="false" ht="12.85" hidden="false" customHeight="false" outlineLevel="0" collapsed="false">
      <c r="A8" s="0" t="n">
        <v>2010</v>
      </c>
      <c r="B8" s="30" t="n">
        <v>14.4047</v>
      </c>
      <c r="C8" s="4" t="n">
        <v>0.013</v>
      </c>
      <c r="E8" s="4"/>
      <c r="F8" s="5" t="n">
        <v>5</v>
      </c>
      <c r="G8" s="50" t="n">
        <f aca="false">MIN('plafond sécu et CNAV'!$F8, 'Grilles et calculs individuels'!C9*'données complémentaire'!$I8)*$I$1/$B9</f>
        <v>10.1481036665575</v>
      </c>
      <c r="H8" s="50" t="n">
        <f aca="false">MIN('plafond sécu et CNAV'!$F8, 'Grilles et calculs individuels'!D9*'données complémentaire'!$I8)*$I$1/$B9</f>
        <v>12.264518488305</v>
      </c>
      <c r="I8" s="50" t="n">
        <f aca="false">MIN('plafond sécu et CNAV'!$F8, 'Grilles et calculs individuels'!E9*'données complémentaire'!$I8)*$I$1/$B9</f>
        <v>12.264518488305</v>
      </c>
      <c r="J8" s="50" t="n">
        <f aca="false">MIN('plafond sécu et CNAV'!$F8, 'Grilles et calculs individuels'!F9*'données complémentaire'!$I8)*$I$1/$B9</f>
        <v>12.264518488305</v>
      </c>
      <c r="K8" s="50" t="n">
        <f aca="false">MIN('plafond sécu et CNAV'!$F8, 'Grilles et calculs individuels'!G9*'données complémentaire'!$I8)*$I$1/$B9</f>
        <v>7.92144477180942</v>
      </c>
      <c r="L8" s="50" t="n">
        <f aca="false">MIN('plafond sécu et CNAV'!$F8, 'Grilles et calculs individuels'!H9*'données complémentaire'!$I8)*$I$1/$B9</f>
        <v>7.92144477180942</v>
      </c>
      <c r="M8" s="50" t="n">
        <f aca="false">MIN('plafond sécu et CNAV'!$F8, 'Grilles et calculs individuels'!I9*'données complémentaire'!$I8)*$I$1/$B9</f>
        <v>7.92144477180942</v>
      </c>
      <c r="N8" s="50" t="n">
        <f aca="false">MIN('plafond sécu et CNAV'!$F8, 'Grilles et calculs individuels'!J9*'données complémentaire'!$I8)*$I$1/$B9</f>
        <v>12.264518488305</v>
      </c>
    </row>
    <row r="9" customFormat="false" ht="12.85" hidden="false" customHeight="false" outlineLevel="0" collapsed="false">
      <c r="A9" s="0" t="n">
        <v>2009</v>
      </c>
      <c r="B9" s="30" t="n">
        <v>14.2198</v>
      </c>
      <c r="C9" s="4" t="n">
        <v>0.018</v>
      </c>
      <c r="E9" s="4"/>
      <c r="F9" s="5" t="n">
        <v>6</v>
      </c>
      <c r="G9" s="50" t="n">
        <f aca="false">MIN('plafond sécu et CNAV'!$F9, 'Grilles et calculs individuels'!C10*'données complémentaire'!$I9)*$I$1/$B10</f>
        <v>10.2477960755904</v>
      </c>
      <c r="H9" s="50" t="n">
        <f aca="false">MIN('plafond sécu et CNAV'!$F9, 'Grilles et calculs individuels'!D10*'données complémentaire'!$I9)*$I$1/$B10</f>
        <v>12.1096904441454</v>
      </c>
      <c r="I9" s="50" t="n">
        <f aca="false">MIN('plafond sécu et CNAV'!$F9, 'Grilles et calculs individuels'!E10*'données complémentaire'!$I9)*$I$1/$B10</f>
        <v>12.1096904441454</v>
      </c>
      <c r="J9" s="50" t="n">
        <f aca="false">MIN('plafond sécu et CNAV'!$F9, 'Grilles et calculs individuels'!F10*'données complémentaire'!$I9)*$I$1/$B10</f>
        <v>12.1096904441454</v>
      </c>
      <c r="K9" s="50" t="n">
        <f aca="false">MIN('plafond sécu et CNAV'!$F9, 'Grilles et calculs individuels'!G10*'données complémentaire'!$I9)*$I$1/$B10</f>
        <v>7.99926304587039</v>
      </c>
      <c r="L9" s="50" t="n">
        <f aca="false">MIN('plafond sécu et CNAV'!$F9, 'Grilles et calculs individuels'!H10*'données complémentaire'!$I9)*$I$1/$B10</f>
        <v>7.99926304587039</v>
      </c>
      <c r="M9" s="50" t="n">
        <f aca="false">MIN('plafond sécu et CNAV'!$F9, 'Grilles et calculs individuels'!I10*'données complémentaire'!$I9)*$I$1/$B10</f>
        <v>7.99926304587039</v>
      </c>
      <c r="N9" s="50" t="n">
        <f aca="false">MIN('plafond sécu et CNAV'!$F9, 'Grilles et calculs individuels'!J10*'données complémentaire'!$I9)*$I$1/$B10</f>
        <v>12.1096904441454</v>
      </c>
    </row>
    <row r="10" customFormat="false" ht="12.85" hidden="false" customHeight="false" outlineLevel="0" collapsed="false">
      <c r="A10" s="0" t="n">
        <v>2008</v>
      </c>
      <c r="B10" s="30" t="n">
        <v>13.9684</v>
      </c>
      <c r="C10" s="4" t="n">
        <v>0.034</v>
      </c>
      <c r="E10" s="4"/>
      <c r="F10" s="5" t="n">
        <v>7</v>
      </c>
      <c r="G10" s="50" t="n">
        <f aca="false">MIN('plafond sécu et CNAV'!$F10, 'Grilles et calculs individuels'!C11*'données complémentaire'!$I10)*$I$1/$B11</f>
        <v>10.5373408804753</v>
      </c>
      <c r="H10" s="50" t="n">
        <f aca="false">MIN('plafond sécu et CNAV'!$F10, 'Grilles et calculs individuels'!D11*'données complémentaire'!$I10)*$I$1/$B11</f>
        <v>12.1105032903746</v>
      </c>
      <c r="I10" s="50" t="n">
        <f aca="false">MIN('plafond sécu et CNAV'!$F10, 'Grilles et calculs individuels'!E11*'données complémentaire'!$I10)*$I$1/$B11</f>
        <v>12.1105032903746</v>
      </c>
      <c r="J10" s="50" t="n">
        <f aca="false">MIN('plafond sécu et CNAV'!$F10, 'Grilles et calculs individuels'!F11*'données complémentaire'!$I10)*$I$1/$B11</f>
        <v>12.1105032903746</v>
      </c>
      <c r="K10" s="50" t="n">
        <f aca="false">MIN('plafond sécu et CNAV'!$F10, 'Grilles et calculs individuels'!G11*'données complémentaire'!$I10)*$I$1/$B11</f>
        <v>8.22527701421583</v>
      </c>
      <c r="L10" s="50" t="n">
        <f aca="false">MIN('plafond sécu et CNAV'!$F10, 'Grilles et calculs individuels'!H11*'données complémentaire'!$I10)*$I$1/$B11</f>
        <v>8.22527701421583</v>
      </c>
      <c r="M10" s="50" t="n">
        <f aca="false">MIN('plafond sécu et CNAV'!$F10, 'Grilles et calculs individuels'!I11*'données complémentaire'!$I10)*$I$1/$B11</f>
        <v>8.22527701421583</v>
      </c>
      <c r="N10" s="50" t="n">
        <f aca="false">MIN('plafond sécu et CNAV'!$F10, 'Grilles et calculs individuels'!J11*'données complémentaire'!$I10)*$I$1/$B11</f>
        <v>12.1105032903746</v>
      </c>
    </row>
    <row r="11" customFormat="false" ht="12.85" hidden="false" customHeight="false" outlineLevel="0" collapsed="false">
      <c r="A11" s="0" t="n">
        <v>2007</v>
      </c>
      <c r="B11" s="30" t="n">
        <v>13.5091</v>
      </c>
      <c r="C11" s="4" t="n">
        <v>0.037</v>
      </c>
      <c r="E11" s="4"/>
      <c r="F11" s="5" t="n">
        <v>8</v>
      </c>
      <c r="G11" s="50" t="n">
        <f aca="false">MIN('plafond sécu et CNAV'!$F11, 'Grilles et calculs individuels'!C12*'données complémentaire'!$I11)*$I$1/$B12</f>
        <v>10.8207118987584</v>
      </c>
      <c r="H11" s="50" t="n">
        <f aca="false">MIN('plafond sécu et CNAV'!$F11, 'Grilles et calculs individuels'!D12*'données complémentaire'!$I11)*$I$1/$B12</f>
        <v>12.1231125883735</v>
      </c>
      <c r="I11" s="50" t="n">
        <f aca="false">MIN('plafond sécu et CNAV'!$F11, 'Grilles et calculs individuels'!E12*'données complémentaire'!$I11)*$I$1/$B12</f>
        <v>12.1231125883735</v>
      </c>
      <c r="J11" s="50" t="n">
        <f aca="false">MIN('plafond sécu et CNAV'!$F11, 'Grilles et calculs individuels'!F12*'données complémentaire'!$I11)*$I$1/$B12</f>
        <v>12.1231125883735</v>
      </c>
      <c r="K11" s="50" t="n">
        <f aca="false">MIN('plafond sécu et CNAV'!$F11, 'Grilles et calculs individuels'!G12*'données complémentaire'!$I11)*$I$1/$B12</f>
        <v>8.44647182509053</v>
      </c>
      <c r="L11" s="50" t="n">
        <f aca="false">MIN('plafond sécu et CNAV'!$F11, 'Grilles et calculs individuels'!H12*'données complémentaire'!$I11)*$I$1/$B12</f>
        <v>8.44647182509053</v>
      </c>
      <c r="M11" s="50" t="n">
        <f aca="false">MIN('plafond sécu et CNAV'!$F11, 'Grilles et calculs individuels'!I12*'données complémentaire'!$I11)*$I$1/$B12</f>
        <v>8.44647182509053</v>
      </c>
      <c r="N11" s="50" t="n">
        <f aca="false">MIN('plafond sécu et CNAV'!$F11, 'Grilles et calculs individuels'!J12*'données complémentaire'!$I11)*$I$1/$B12</f>
        <v>12.1231125883735</v>
      </c>
    </row>
    <row r="12" customFormat="false" ht="12.85" hidden="false" customHeight="false" outlineLevel="0" collapsed="false">
      <c r="A12" s="0" t="n">
        <v>2006</v>
      </c>
      <c r="B12" s="30" t="n">
        <v>13.0271</v>
      </c>
      <c r="C12" s="4" t="n">
        <v>0.029</v>
      </c>
      <c r="E12" s="4"/>
      <c r="F12" s="5" t="n">
        <v>9</v>
      </c>
      <c r="G12" s="50" t="n">
        <f aca="false">MIN('plafond sécu et CNAV'!$F12, 'Grilles et calculs individuels'!C13*'données complémentaire'!$I12)*$I$1/$B13</f>
        <v>11.0012872036834</v>
      </c>
      <c r="H12" s="50" t="n">
        <f aca="false">MIN('plafond sécu et CNAV'!$F12, 'Grilles et calculs individuels'!D13*'données complémentaire'!$I12)*$I$1/$B13</f>
        <v>12.122906793049</v>
      </c>
      <c r="I12" s="50" t="n">
        <f aca="false">MIN('plafond sécu et CNAV'!$F12, 'Grilles et calculs individuels'!E13*'données complémentaire'!$I12)*$I$1/$B13</f>
        <v>12.122906793049</v>
      </c>
      <c r="J12" s="50" t="n">
        <f aca="false">MIN('plafond sécu et CNAV'!$F12, 'Grilles et calculs individuels'!F13*'données complémentaire'!$I12)*$I$1/$B13</f>
        <v>12.122906793049</v>
      </c>
      <c r="K12" s="50" t="n">
        <f aca="false">MIN('plafond sécu et CNAV'!$F12, 'Grilles et calculs individuels'!G13*'données complémentaire'!$I12)*$I$1/$B13</f>
        <v>8.58742597299013</v>
      </c>
      <c r="L12" s="50" t="n">
        <f aca="false">MIN('plafond sécu et CNAV'!$F12, 'Grilles et calculs individuels'!H13*'données complémentaire'!$I12)*$I$1/$B13</f>
        <v>8.58742597299013</v>
      </c>
      <c r="M12" s="50" t="n">
        <f aca="false">MIN('plafond sécu et CNAV'!$F12, 'Grilles et calculs individuels'!I13*'données complémentaire'!$I12)*$I$1/$B13</f>
        <v>8.58742597299013</v>
      </c>
      <c r="N12" s="50" t="n">
        <f aca="false">MIN('plafond sécu et CNAV'!$F12, 'Grilles et calculs individuels'!J13*'données complémentaire'!$I12)*$I$1/$B13</f>
        <v>12.122906793049</v>
      </c>
    </row>
    <row r="13" customFormat="false" ht="12.85" hidden="false" customHeight="false" outlineLevel="0" collapsed="false">
      <c r="A13" s="0" t="n">
        <v>2005</v>
      </c>
      <c r="B13" s="30" t="n">
        <v>12.66</v>
      </c>
      <c r="C13" s="4" t="n">
        <v>0.024</v>
      </c>
      <c r="E13" s="4"/>
      <c r="F13" s="5" t="n">
        <v>10</v>
      </c>
      <c r="G13" s="50" t="n">
        <f aca="false">MIN('plafond sécu et CNAV'!$F13, 'Grilles et calculs individuels'!C14*'données complémentaire'!$I13)*$I$1/$B14</f>
        <v>11.171078362978</v>
      </c>
      <c r="H13" s="50" t="n">
        <f aca="false">MIN('plafond sécu et CNAV'!$F13, 'Grilles et calculs individuels'!D14*'données complémentaire'!$I13)*$I$1/$B14</f>
        <v>12.2165782321729</v>
      </c>
      <c r="I13" s="50" t="n">
        <f aca="false">MIN('plafond sécu et CNAV'!$F13, 'Grilles et calculs individuels'!E14*'données complémentaire'!$I13)*$I$1/$B14</f>
        <v>12.2165782321729</v>
      </c>
      <c r="J13" s="50" t="n">
        <f aca="false">MIN('plafond sécu et CNAV'!$F13, 'Grilles et calculs individuels'!F14*'données complémentaire'!$I13)*$I$1/$B14</f>
        <v>12.2165782321729</v>
      </c>
      <c r="K13" s="50" t="n">
        <f aca="false">MIN('plafond sécu et CNAV'!$F13, 'Grilles et calculs individuels'!G14*'données complémentaire'!$I13)*$I$1/$B14</f>
        <v>8.7199621920993</v>
      </c>
      <c r="L13" s="50" t="n">
        <f aca="false">MIN('plafond sécu et CNAV'!$F13, 'Grilles et calculs individuels'!H14*'données complémentaire'!$I13)*$I$1/$B14</f>
        <v>8.7199621920993</v>
      </c>
      <c r="M13" s="50" t="n">
        <f aca="false">MIN('plafond sécu et CNAV'!$F13, 'Grilles et calculs individuels'!I14*'données complémentaire'!$I13)*$I$1/$B14</f>
        <v>8.52470489688462</v>
      </c>
      <c r="N13" s="50" t="n">
        <f aca="false">MIN('plafond sécu et CNAV'!$F13, 'Grilles et calculs individuels'!J14*'données complémentaire'!$I13)*$I$1/$B14</f>
        <v>12.2165782321729</v>
      </c>
    </row>
    <row r="14" customFormat="false" ht="12.85" hidden="false" customHeight="false" outlineLevel="0" collapsed="false">
      <c r="A14" s="0" t="n">
        <v>2004</v>
      </c>
      <c r="B14" s="30" t="n">
        <v>12.3632</v>
      </c>
      <c r="C14" s="4" t="n">
        <v>0.023</v>
      </c>
      <c r="E14" s="4"/>
      <c r="F14" s="5" t="n">
        <v>11</v>
      </c>
      <c r="G14" s="50" t="n">
        <f aca="false">MIN('plafond sécu et CNAV'!$F14, 'Grilles et calculs individuels'!C15*'données complémentaire'!$I14)*$I$1/$B15</f>
        <v>10.8412535550922</v>
      </c>
      <c r="H14" s="50" t="n">
        <f aca="false">MIN('plafond sécu et CNAV'!$F14, 'Grilles et calculs individuels'!D15*'données complémentaire'!$I14)*$I$1/$B15</f>
        <v>12.2755105418197</v>
      </c>
      <c r="I14" s="50" t="n">
        <f aca="false">MIN('plafond sécu et CNAV'!$F14, 'Grilles et calculs individuels'!E15*'données complémentaire'!$I14)*$I$1/$B15</f>
        <v>12.2755105418197</v>
      </c>
      <c r="J14" s="50" t="n">
        <f aca="false">MIN('plafond sécu et CNAV'!$F14, 'Grilles et calculs individuels'!F15*'données complémentaire'!$I14)*$I$1/$B15</f>
        <v>12.2755105418197</v>
      </c>
      <c r="K14" s="50" t="n">
        <f aca="false">MIN('plafond sécu et CNAV'!$F14, 'Grilles et calculs individuels'!G15*'données complémentaire'!$I14)*$I$1/$B15</f>
        <v>8.87616398825477</v>
      </c>
      <c r="L14" s="50" t="n">
        <f aca="false">MIN('plafond sécu et CNAV'!$F14, 'Grilles et calculs individuels'!H15*'données complémentaire'!$I14)*$I$1/$B15</f>
        <v>8.87616398825477</v>
      </c>
      <c r="M14" s="50" t="n">
        <f aca="false">MIN('plafond sécu et CNAV'!$F14, 'Grilles et calculs individuels'!I15*'données complémentaire'!$I14)*$I$1/$B15</f>
        <v>8.67740902417949</v>
      </c>
      <c r="N14" s="50" t="n">
        <f aca="false">MIN('plafond sécu et CNAV'!$F14, 'Grilles et calculs individuels'!J15*'données complémentaire'!$I14)*$I$1/$B15</f>
        <v>12.2755105418197</v>
      </c>
    </row>
    <row r="15" customFormat="false" ht="12.85" hidden="false" customHeight="false" outlineLevel="0" collapsed="false">
      <c r="A15" s="0" t="n">
        <v>2003</v>
      </c>
      <c r="B15" s="30" t="n">
        <v>12.0852</v>
      </c>
      <c r="C15" s="4" t="n">
        <v>0.016</v>
      </c>
      <c r="E15" s="4"/>
      <c r="F15" s="5" t="n">
        <v>12</v>
      </c>
      <c r="G15" s="50" t="n">
        <f aca="false">MIN('plafond sécu et CNAV'!$F15, 'Grilles et calculs individuels'!C16*'données complémentaire'!$I15)*$I$1/$B16</f>
        <v>10.9336393089737</v>
      </c>
      <c r="H15" s="50" t="n">
        <f aca="false">MIN('plafond sécu et CNAV'!$F15, 'Grilles et calculs individuels'!D16*'données complémentaire'!$I15)*$I$1/$B16</f>
        <v>12.0616398624621</v>
      </c>
      <c r="I15" s="50" t="n">
        <f aca="false">MIN('plafond sécu et CNAV'!$F15, 'Grilles et calculs individuels'!E16*'données complémentaire'!$I15)*$I$1/$B16</f>
        <v>12.0616398624621</v>
      </c>
      <c r="J15" s="50" t="n">
        <f aca="false">MIN('plafond sécu et CNAV'!$F15, 'Grilles et calculs individuels'!F16*'données complémentaire'!$I15)*$I$1/$B16</f>
        <v>12.0616398624621</v>
      </c>
      <c r="K15" s="50" t="n">
        <f aca="false">MIN('plafond sécu et CNAV'!$F15, 'Grilles et calculs individuels'!G16*'données complémentaire'!$I15)*$I$1/$B16</f>
        <v>8.95180386674882</v>
      </c>
      <c r="L15" s="50" t="n">
        <f aca="false">MIN('plafond sécu et CNAV'!$F15, 'Grilles et calculs individuels'!H16*'données complémentaire'!$I15)*$I$1/$B16</f>
        <v>8.95180386674882</v>
      </c>
      <c r="M15" s="50" t="n">
        <f aca="false">MIN('plafond sécu et CNAV'!$F15, 'Grilles et calculs individuels'!I16*'données complémentaire'!$I15)*$I$1/$B16</f>
        <v>8.75135517536603</v>
      </c>
      <c r="N15" s="50" t="n">
        <f aca="false">MIN('plafond sécu et CNAV'!$F15, 'Grilles et calculs individuels'!J16*'données complémentaire'!$I15)*$I$1/$B16</f>
        <v>12.0616398624621</v>
      </c>
    </row>
    <row r="16" customFormat="false" ht="12.85" hidden="false" customHeight="false" outlineLevel="0" collapsed="false">
      <c r="A16" s="0" t="n">
        <v>2002</v>
      </c>
      <c r="B16" s="30" t="n">
        <v>11.8949</v>
      </c>
      <c r="C16" s="4" t="n">
        <v>0.016</v>
      </c>
      <c r="E16" s="4"/>
      <c r="F16" s="5" t="n">
        <v>13</v>
      </c>
      <c r="G16" s="50" t="n">
        <f aca="false">MIN('plafond sécu et CNAV'!$F16, 'Grilles et calculs individuels'!C17*'données complémentaire'!$I16)*$I$1/$B17</f>
        <v>10.9647444243269</v>
      </c>
      <c r="H16" s="50" t="n">
        <f aca="false">MIN('plafond sécu et CNAV'!$F16, 'Grilles et calculs individuels'!D17*'données complémentaire'!$I16)*$I$1/$B17</f>
        <v>11.8748901317117</v>
      </c>
      <c r="I16" s="50" t="n">
        <f aca="false">MIN('plafond sécu et CNAV'!$F16, 'Grilles et calculs individuels'!E17*'données complémentaire'!$I16)*$I$1/$B17</f>
        <v>11.8748901317117</v>
      </c>
      <c r="J16" s="50" t="n">
        <f aca="false">MIN('plafond sécu et CNAV'!$F16, 'Grilles et calculs individuels'!F17*'données complémentaire'!$I16)*$I$1/$B17</f>
        <v>11.8748901317117</v>
      </c>
      <c r="K16" s="50" t="n">
        <f aca="false">MIN('plafond sécu et CNAV'!$F16, 'Grilles et calculs individuels'!G17*'données complémentaire'!$I16)*$I$1/$B17</f>
        <v>8.97727085756733</v>
      </c>
      <c r="L16" s="50" t="n">
        <f aca="false">MIN('plafond sécu et CNAV'!$F16, 'Grilles et calculs individuels'!H17*'données complémentaire'!$I16)*$I$1/$B17</f>
        <v>8.97727085756733</v>
      </c>
      <c r="M16" s="50" t="n">
        <f aca="false">MIN('plafond sécu et CNAV'!$F16, 'Grilles et calculs individuels'!I17*'données complémentaire'!$I16)*$I$1/$B17</f>
        <v>8.7762519096129</v>
      </c>
      <c r="N16" s="50" t="n">
        <f aca="false">MIN('plafond sécu et CNAV'!$F16, 'Grilles et calculs individuels'!J17*'données complémentaire'!$I16)*$I$1/$B17</f>
        <v>11.8748901317117</v>
      </c>
    </row>
    <row r="17" customFormat="false" ht="12.85" hidden="false" customHeight="false" outlineLevel="0" collapsed="false">
      <c r="A17" s="0" t="n">
        <v>2001</v>
      </c>
      <c r="B17" s="30" t="n">
        <v>11.7075509522728</v>
      </c>
      <c r="C17" s="4" t="n">
        <v>0.015</v>
      </c>
      <c r="E17" s="4"/>
      <c r="F17" s="5" t="n">
        <v>14</v>
      </c>
      <c r="G17" s="50" t="n">
        <f aca="false">MIN('plafond sécu et CNAV'!$F17, 'Grilles et calculs individuels'!C18*'données complémentaire'!$I17)*$I$1/$B18</f>
        <v>10.9700817898675</v>
      </c>
      <c r="H17" s="50" t="n">
        <f aca="false">MIN('plafond sécu et CNAV'!$F17, 'Grilles et calculs individuels'!D18*'données complémentaire'!$I17)*$I$1/$B18</f>
        <v>11.8514543705129</v>
      </c>
      <c r="I17" s="50" t="n">
        <f aca="false">MIN('plafond sécu et CNAV'!$F17, 'Grilles et calculs individuels'!E18*'données complémentaire'!$I17)*$I$1/$B18</f>
        <v>11.8514543705129</v>
      </c>
      <c r="J17" s="50" t="n">
        <f aca="false">MIN('plafond sécu et CNAV'!$F17, 'Grilles et calculs individuels'!F18*'données complémentaire'!$I17)*$I$1/$B18</f>
        <v>11.8514543705129</v>
      </c>
      <c r="K17" s="50" t="n">
        <f aca="false">MIN('plafond sécu et CNAV'!$F17, 'Grilles et calculs individuels'!G18*'données complémentaire'!$I17)*$I$1/$B18</f>
        <v>8.98164077028661</v>
      </c>
      <c r="L17" s="50" t="n">
        <f aca="false">MIN('plafond sécu et CNAV'!$F17, 'Grilles et calculs individuels'!H18*'données complémentaire'!$I17)*$I$1/$B18</f>
        <v>8.98164077028661</v>
      </c>
      <c r="M17" s="50" t="n">
        <f aca="false">MIN('plafond sécu et CNAV'!$F17, 'Grilles et calculs individuels'!I18*'données complémentaire'!$I17)*$I$1/$B18</f>
        <v>8.49009162649593</v>
      </c>
      <c r="N17" s="50" t="n">
        <f aca="false">MIN('plafond sécu et CNAV'!$F17, 'Grilles et calculs individuels'!J18*'données complémentaire'!$I17)*$I$1/$B18</f>
        <v>11.8514543705129</v>
      </c>
    </row>
    <row r="18" customFormat="false" ht="12.85" hidden="false" customHeight="false" outlineLevel="0" collapsed="false">
      <c r="A18" s="0" t="n">
        <v>2000</v>
      </c>
      <c r="B18" s="30" t="n">
        <v>11.5345365626101</v>
      </c>
      <c r="C18" s="4" t="n">
        <v>0.053</v>
      </c>
      <c r="E18" s="4"/>
      <c r="F18" s="5" t="n">
        <v>15</v>
      </c>
      <c r="G18" s="50" t="n">
        <f aca="false">MIN('plafond sécu et CNAV'!$F18, 'Grilles et calculs individuels'!C19*'données complémentaire'!$I18)*$I$1/$B19</f>
        <v>10.9709326419084</v>
      </c>
      <c r="H18" s="50" t="n">
        <f aca="false">MIN('plafond sécu et CNAV'!$F18, 'Grilles et calculs individuels'!D19*'données complémentaire'!$I18)*$I$1/$B19</f>
        <v>12.2843177915033</v>
      </c>
      <c r="I18" s="50" t="n">
        <f aca="false">MIN('plafond sécu et CNAV'!$F18, 'Grilles et calculs individuels'!E19*'données complémentaire'!$I18)*$I$1/$B19</f>
        <v>12.2843177915033</v>
      </c>
      <c r="J18" s="50" t="n">
        <f aca="false">MIN('plafond sécu et CNAV'!$F18, 'Grilles et calculs individuels'!F19*'données complémentaire'!$I18)*$I$1/$B19</f>
        <v>12.2843177915033</v>
      </c>
      <c r="K18" s="50" t="n">
        <f aca="false">MIN('plafond sécu et CNAV'!$F18, 'Grilles et calculs individuels'!G19*'données complémentaire'!$I18)*$I$1/$B19</f>
        <v>9.42374853528661</v>
      </c>
      <c r="L18" s="50" t="n">
        <f aca="false">MIN('plafond sécu et CNAV'!$F18, 'Grilles et calculs individuels'!H19*'données complémentaire'!$I18)*$I$1/$B19</f>
        <v>9.42374853528661</v>
      </c>
      <c r="M18" s="50" t="n">
        <f aca="false">MIN('plafond sécu et CNAV'!$F18, 'Grilles et calculs individuels'!I19*'données complémentaire'!$I18)*$I$1/$B19</f>
        <v>8.90800362382864</v>
      </c>
      <c r="N18" s="50" t="n">
        <f aca="false">MIN('plafond sécu et CNAV'!$F18, 'Grilles et calculs individuels'!J19*'données complémentaire'!$I18)*$I$1/$B19</f>
        <v>12.2843177915033</v>
      </c>
    </row>
    <row r="19" customFormat="false" ht="12.85" hidden="false" customHeight="false" outlineLevel="0" collapsed="false">
      <c r="A19" s="0" t="n">
        <v>1999</v>
      </c>
      <c r="B19" s="30" t="n">
        <v>10.9539802151665</v>
      </c>
      <c r="C19" s="4" t="n">
        <v>0.0688311688311681</v>
      </c>
      <c r="F19" s="5" t="n">
        <v>16</v>
      </c>
      <c r="G19" s="50" t="n">
        <f aca="false">MIN('plafond sécu et CNAV'!$F19, 'Grilles et calculs individuels'!C20*'données complémentaire'!$I19)*$I$1/$B20</f>
        <v>11.5893034384607</v>
      </c>
      <c r="H19" s="50" t="n">
        <f aca="false">MIN('plafond sécu et CNAV'!$F19, 'Grilles et calculs individuels'!D20*'données complémentaire'!$I19)*$I$1/$B20</f>
        <v>12.7850554225507</v>
      </c>
      <c r="I19" s="50" t="n">
        <f aca="false">MIN('plafond sécu et CNAV'!$F19, 'Grilles et calculs individuels'!E20*'données complémentaire'!$I19)*$I$1/$B20</f>
        <v>12.7850554225507</v>
      </c>
      <c r="J19" s="50" t="n">
        <f aca="false">MIN('plafond sécu et CNAV'!$F19, 'Grilles et calculs individuels'!F20*'données complémentaire'!$I19)*$I$1/$B20</f>
        <v>12.7850554225507</v>
      </c>
      <c r="K19" s="50" t="n">
        <f aca="false">MIN('plafond sécu et CNAV'!$F19, 'Grilles et calculs individuels'!G20*'données complémentaire'!$I19)*$I$1/$B20</f>
        <v>9.73200281819256</v>
      </c>
      <c r="L19" s="50" t="n">
        <f aca="false">MIN('plafond sécu et CNAV'!$F19, 'Grilles et calculs individuels'!H20*'données complémentaire'!$I19)*$I$1/$B20</f>
        <v>9.73200281819256</v>
      </c>
      <c r="M19" s="50" t="n">
        <f aca="false">MIN('plafond sécu et CNAV'!$F19, 'Grilles et calculs individuels'!I20*'données complémentaire'!$I19)*$I$1/$B20</f>
        <v>9.41009852098588</v>
      </c>
      <c r="N19" s="50" t="n">
        <f aca="false">MIN('plafond sécu et CNAV'!$F19, 'Grilles et calculs individuels'!J20*'données complémentaire'!$I19)*$I$1/$B20</f>
        <v>12.7850554225507</v>
      </c>
    </row>
    <row r="20" customFormat="false" ht="12.85" hidden="false" customHeight="false" outlineLevel="0" collapsed="false">
      <c r="A20" s="0" t="n">
        <v>1998</v>
      </c>
      <c r="B20" s="30" t="n">
        <f aca="false">B19/(1+C19)</f>
        <v>10.2485598610914</v>
      </c>
      <c r="C20" s="4" t="n">
        <v>0.0377358490566023</v>
      </c>
      <c r="F20" s="5" t="n">
        <v>17</v>
      </c>
      <c r="G20" s="50" t="n">
        <f aca="false">MIN('plafond sécu et CNAV'!$F20, 'Grilles et calculs individuels'!C21*'données complémentaire'!$I20)*$I$1/$B21</f>
        <v>11.9052510749686</v>
      </c>
      <c r="H20" s="50" t="n">
        <f aca="false">MIN('plafond sécu et CNAV'!$F20, 'Grilles et calculs individuels'!D21*'données complémentaire'!$I20)*$I$1/$B21</f>
        <v>12.9191087240472</v>
      </c>
      <c r="I20" s="50" t="n">
        <f aca="false">MIN('plafond sécu et CNAV'!$F20, 'Grilles et calculs individuels'!E21*'données complémentaire'!$I20)*$I$1/$B21</f>
        <v>12.9191087240472</v>
      </c>
      <c r="J20" s="50" t="n">
        <f aca="false">MIN('plafond sécu et CNAV'!$F20, 'Grilles et calculs individuels'!F21*'données complémentaire'!$I20)*$I$1/$B21</f>
        <v>12.9191087240472</v>
      </c>
      <c r="K20" s="50" t="n">
        <f aca="false">MIN('plafond sécu et CNAV'!$F20, 'Grilles et calculs individuels'!G21*'données complémentaire'!$I20)*$I$1/$B21</f>
        <v>9.99731671779172</v>
      </c>
      <c r="L20" s="50" t="n">
        <f aca="false">MIN('plafond sécu et CNAV'!$F20, 'Grilles et calculs individuels'!H21*'données complémentaire'!$I20)*$I$1/$B21</f>
        <v>9.99731671779172</v>
      </c>
      <c r="M20" s="50" t="n">
        <f aca="false">MIN('plafond sécu et CNAV'!$F20, 'Grilles et calculs individuels'!I21*'données complémentaire'!$I20)*$I$1/$B21</f>
        <v>9.66663666435221</v>
      </c>
      <c r="N20" s="50" t="n">
        <f aca="false">MIN('plafond sécu et CNAV'!$F20, 'Grilles et calculs individuels'!J21*'données complémentaire'!$I20)*$I$1/$B21</f>
        <v>12.9191087240472</v>
      </c>
    </row>
    <row r="21" customFormat="false" ht="12.85" hidden="false" customHeight="false" outlineLevel="0" collapsed="false">
      <c r="A21" s="0" t="n">
        <v>1997</v>
      </c>
      <c r="B21" s="30" t="n">
        <f aca="false">B20/(1+C20)</f>
        <v>9.87588495705172</v>
      </c>
      <c r="C21" s="4" t="n">
        <v>0.0519848771266568</v>
      </c>
      <c r="F21" s="5" t="n">
        <v>18</v>
      </c>
      <c r="G21" s="50" t="n">
        <f aca="false">MIN('plafond sécu et CNAV'!$F21, 'Grilles et calculs individuels'!C22*'données complémentaire'!$I21)*$I$1/$B22</f>
        <v>12.4566602496903</v>
      </c>
      <c r="H21" s="50" t="n">
        <f aca="false">MIN('plafond sécu et CNAV'!$F21, 'Grilles et calculs individuels'!D22*'données complémentaire'!$I21)*$I$1/$B22</f>
        <v>13.3074015443891</v>
      </c>
      <c r="I21" s="50" t="n">
        <f aca="false">MIN('plafond sécu et CNAV'!$F21, 'Grilles et calculs individuels'!E22*'données complémentaire'!$I21)*$I$1/$B22</f>
        <v>13.3074015443891</v>
      </c>
      <c r="J21" s="50" t="n">
        <f aca="false">MIN('plafond sécu et CNAV'!$F21, 'Grilles et calculs individuels'!F22*'données complémentaire'!$I21)*$I$1/$B22</f>
        <v>13.3074015443891</v>
      </c>
      <c r="K21" s="50" t="n">
        <f aca="false">MIN('plafond sécu et CNAV'!$F21, 'Grilles et calculs individuels'!G22*'données complémentaire'!$I21)*$I$1/$B22</f>
        <v>10.4603571128305</v>
      </c>
      <c r="L21" s="50" t="n">
        <f aca="false">MIN('plafond sécu et CNAV'!$F21, 'Grilles et calculs individuels'!H22*'données complémentaire'!$I21)*$I$1/$B22</f>
        <v>10.4603571128305</v>
      </c>
      <c r="M21" s="50" t="n">
        <f aca="false">MIN('plafond sécu et CNAV'!$F21, 'Grilles et calculs individuels'!I22*'données complémentaire'!$I21)*$I$1/$B22</f>
        <v>9.8748254452408</v>
      </c>
      <c r="N21" s="50" t="n">
        <f aca="false">MIN('plafond sécu et CNAV'!$F21, 'Grilles et calculs individuels'!J22*'données complémentaire'!$I21)*$I$1/$B22</f>
        <v>13.3074015443891</v>
      </c>
    </row>
    <row r="22" customFormat="false" ht="12.85" hidden="false" customHeight="false" outlineLevel="0" collapsed="false">
      <c r="A22" s="0" t="n">
        <v>1996</v>
      </c>
      <c r="B22" s="30" t="n">
        <f aca="false">B21/(1+C21)</f>
        <v>9.38785829699972</v>
      </c>
      <c r="C22" s="4" t="n">
        <v>0.056415376934597</v>
      </c>
      <c r="F22" s="5" t="n">
        <v>19</v>
      </c>
      <c r="G22" s="50" t="n">
        <f aca="false">MIN('plafond sécu et CNAV'!$F22, 'Grilles et calculs individuels'!C23*'données complémentaire'!$I22)*$I$1/$B23</f>
        <v>12.3687416670052</v>
      </c>
      <c r="H22" s="50" t="n">
        <f aca="false">MIN('plafond sécu et CNAV'!$F22, 'Grilles et calculs individuels'!D23*'données complémentaire'!$I22)*$I$1/$B23</f>
        <v>13.5982336466404</v>
      </c>
      <c r="I22" s="50" t="n">
        <f aca="false">MIN('plafond sécu et CNAV'!$F22, 'Grilles et calculs individuels'!E23*'données complémentaire'!$I22)*$I$1/$B23</f>
        <v>13.5982336466404</v>
      </c>
      <c r="J22" s="50" t="n">
        <f aca="false">MIN('plafond sécu et CNAV'!$F22, 'Grilles et calculs individuels'!F23*'données complémentaire'!$I22)*$I$1/$B23</f>
        <v>13.5982336466404</v>
      </c>
      <c r="K22" s="50" t="n">
        <f aca="false">MIN('plafond sécu et CNAV'!$F22, 'Grilles et calculs individuels'!G23*'données complémentaire'!$I22)*$I$1/$B23</f>
        <v>10.9233766944835</v>
      </c>
      <c r="L22" s="50" t="n">
        <f aca="false">MIN('plafond sécu et CNAV'!$F22, 'Grilles et calculs individuels'!H23*'données complémentaire'!$I22)*$I$1/$B23</f>
        <v>10.9233766944835</v>
      </c>
      <c r="M22" s="50" t="n">
        <f aca="false">MIN('plafond sécu et CNAV'!$F22, 'Grilles et calculs individuels'!I23*'données complémentaire'!$I22)*$I$1/$B23</f>
        <v>10.3119269224881</v>
      </c>
      <c r="N22" s="50" t="n">
        <f aca="false">MIN('plafond sécu et CNAV'!$F22, 'Grilles et calculs individuels'!J23*'données complémentaire'!$I22)*$I$1/$B23</f>
        <v>13.5982336466404</v>
      </c>
    </row>
    <row r="23" customFormat="false" ht="12.85" hidden="false" customHeight="false" outlineLevel="0" collapsed="false">
      <c r="A23" s="0" t="n">
        <v>1995</v>
      </c>
      <c r="B23" s="30" t="n">
        <f aca="false">B22/(1+C22)</f>
        <v>8.88652181894634</v>
      </c>
      <c r="C23" s="4" t="n">
        <v>0.026127049180328</v>
      </c>
      <c r="F23" s="5" t="n">
        <v>20</v>
      </c>
      <c r="G23" s="50" t="n">
        <f aca="false">MIN('plafond sécu et CNAV'!$F23, 'Grilles et calculs individuels'!C24*'données complémentaire'!$I23)*$I$1/$B24</f>
        <v>12.3518664740528</v>
      </c>
      <c r="H23" s="50" t="n">
        <f aca="false">MIN('plafond sécu et CNAV'!$F23, 'Grilles et calculs individuels'!D24*'données complémentaire'!$I23)*$I$1/$B24</f>
        <v>13.6999431532859</v>
      </c>
      <c r="I23" s="50" t="n">
        <f aca="false">MIN('plafond sécu et CNAV'!$F23, 'Grilles et calculs individuels'!E24*'données complémentaire'!$I23)*$I$1/$B24</f>
        <v>13.6999431532859</v>
      </c>
      <c r="J23" s="50" t="n">
        <f aca="false">MIN('plafond sécu et CNAV'!$F23, 'Grilles et calculs individuels'!F24*'données complémentaire'!$I23)*$I$1/$B24</f>
        <v>13.6999431532859</v>
      </c>
      <c r="K23" s="50" t="n">
        <f aca="false">MIN('plafond sécu et CNAV'!$F23, 'Grilles et calculs individuels'!G24*'données complémentaire'!$I23)*$I$1/$B24</f>
        <v>10.5476551967311</v>
      </c>
      <c r="L23" s="50" t="n">
        <f aca="false">MIN('plafond sécu et CNAV'!$F23, 'Grilles et calculs individuels'!H24*'données complémentaire'!$I23)*$I$1/$B24</f>
        <v>10.5476551967311</v>
      </c>
      <c r="M23" s="50" t="n">
        <f aca="false">MIN('plafond sécu et CNAV'!$F23, 'Grilles et calculs individuels'!I24*'données complémentaire'!$I23)*$I$1/$B24</f>
        <v>10.2978579281462</v>
      </c>
      <c r="N23" s="50" t="n">
        <f aca="false">MIN('plafond sécu et CNAV'!$F23, 'Grilles et calculs individuels'!J24*'données complémentaire'!$I23)*$I$1/$B24</f>
        <v>13.6999431532859</v>
      </c>
    </row>
    <row r="24" customFormat="false" ht="12.85" hidden="false" customHeight="false" outlineLevel="0" collapsed="false">
      <c r="A24" s="0" t="n">
        <v>1994</v>
      </c>
      <c r="B24" s="30" t="n">
        <f aca="false">B23/(1+C23)</f>
        <v>8.66025491292224</v>
      </c>
      <c r="C24" s="4" t="n">
        <v>0.0124481327800836</v>
      </c>
      <c r="F24" s="5" t="n">
        <v>21</v>
      </c>
      <c r="G24" s="50" t="n">
        <f aca="false">MIN('plafond sécu et CNAV'!$F24, 'Grilles et calculs individuels'!C25*'données complémentaire'!$I24)*$I$1/$B25</f>
        <v>12.3640881678476</v>
      </c>
      <c r="H24" s="50" t="n">
        <f aca="false">MIN('plafond sécu et CNAV'!$F24, 'Grilles et calculs individuels'!D25*'données complémentaire'!$I24)*$I$1/$B25</f>
        <v>13.5780963858409</v>
      </c>
      <c r="I24" s="50" t="n">
        <f aca="false">MIN('plafond sécu et CNAV'!$F24, 'Grilles et calculs individuels'!E25*'données complémentaire'!$I24)*$I$1/$B25</f>
        <v>13.5780963858409</v>
      </c>
      <c r="J24" s="50" t="n">
        <f aca="false">MIN('plafond sécu et CNAV'!$F24, 'Grilles et calculs individuels'!F25*'données complémentaire'!$I24)*$I$1/$B25</f>
        <v>13.5780963858409</v>
      </c>
      <c r="K24" s="50" t="n">
        <f aca="false">MIN('plafond sécu et CNAV'!$F24, 'Grilles et calculs individuels'!G25*'données complémentaire'!$I24)*$I$1/$B25</f>
        <v>10.5580916932994</v>
      </c>
      <c r="L24" s="50" t="n">
        <f aca="false">MIN('plafond sécu et CNAV'!$F24, 'Grilles et calculs individuels'!H25*'données complémentaire'!$I24)*$I$1/$B25</f>
        <v>10.5580916932994</v>
      </c>
      <c r="M24" s="50" t="n">
        <f aca="false">MIN('plafond sécu et CNAV'!$F24, 'Grilles et calculs individuels'!I25*'données complémentaire'!$I24)*$I$1/$B25</f>
        <v>9.86346381712001</v>
      </c>
      <c r="N24" s="50" t="n">
        <f aca="false">MIN('plafond sécu et CNAV'!$F24, 'Grilles et calculs individuels'!J25*'données complémentaire'!$I24)*$I$1/$B25</f>
        <v>13.5780963858409</v>
      </c>
    </row>
    <row r="25" customFormat="false" ht="12.85" hidden="false" customHeight="false" outlineLevel="0" collapsed="false">
      <c r="A25" s="0" t="n">
        <v>1993</v>
      </c>
      <c r="B25" s="30" t="n">
        <f aca="false">B24/(1+C24)</f>
        <v>8.5537763689109</v>
      </c>
      <c r="C25" s="4" t="n">
        <v>0.00260010400415987</v>
      </c>
      <c r="F25" s="5" t="n">
        <v>22</v>
      </c>
      <c r="G25" s="50" t="n">
        <f aca="false">MIN('plafond sécu et CNAV'!$F25, 'Grilles et calculs individuels'!C26*'données complémentaire'!$I25)*$I$1/$B26</f>
        <v>12.067247912527</v>
      </c>
      <c r="H25" s="50" t="n">
        <f aca="false">MIN('plafond sécu et CNAV'!$F25, 'Grilles et calculs individuels'!D26*'données complémentaire'!$I25)*$I$1/$B26</f>
        <v>13.0914584841533</v>
      </c>
      <c r="I25" s="50" t="n">
        <f aca="false">MIN('plafond sécu et CNAV'!$F25, 'Grilles et calculs individuels'!E26*'données complémentaire'!$I25)*$I$1/$B26</f>
        <v>13.0914584841533</v>
      </c>
      <c r="J25" s="50" t="n">
        <f aca="false">MIN('plafond sécu et CNAV'!$F25, 'Grilles et calculs individuels'!F26*'données complémentaire'!$I25)*$I$1/$B26</f>
        <v>13.0914584841533</v>
      </c>
      <c r="K25" s="50" t="n">
        <f aca="false">MIN('plafond sécu et CNAV'!$F25, 'Grilles et calculs individuels'!G26*'données complémentaire'!$I25)*$I$1/$B26</f>
        <v>10.3046102726405</v>
      </c>
      <c r="L25" s="50" t="n">
        <f aca="false">MIN('plafond sécu et CNAV'!$F25, 'Grilles et calculs individuels'!H26*'données complémentaire'!$I25)*$I$1/$B26</f>
        <v>10.3046102726405</v>
      </c>
      <c r="M25" s="50" t="n">
        <f aca="false">MIN('plafond sécu et CNAV'!$F25, 'Grilles et calculs individuels'!I26*'données complémentaire'!$I25)*$I$1/$B26</f>
        <v>9.62665920378561</v>
      </c>
      <c r="N25" s="50" t="n">
        <f aca="false">MIN('plafond sécu et CNAV'!$F25, 'Grilles et calculs individuels'!J26*'données complémentaire'!$I25)*$I$1/$B26</f>
        <v>13.0914584841533</v>
      </c>
    </row>
    <row r="26" customFormat="false" ht="12.85" hidden="false" customHeight="false" outlineLevel="0" collapsed="false">
      <c r="A26" s="0" t="n">
        <v>1992</v>
      </c>
      <c r="B26" s="30" t="n">
        <f aca="false">B25/(1+C25)</f>
        <v>8.53159333890854</v>
      </c>
      <c r="C26" s="4" t="n">
        <v>0.0228723404255297</v>
      </c>
      <c r="F26" s="5" t="n">
        <v>23</v>
      </c>
      <c r="G26" s="50" t="n">
        <f aca="false">MIN('plafond sécu et CNAV'!$F26, 'Grilles et calculs individuels'!C27*'données complémentaire'!$I26)*$I$1/$B27</f>
        <v>11.4835616394614</v>
      </c>
      <c r="H26" s="50" t="n">
        <f aca="false">MIN('plafond sécu et CNAV'!$F26, 'Grilles et calculs individuels'!D27*'données complémentaire'!$I26)*$I$1/$B27</f>
        <v>12.8058163596401</v>
      </c>
      <c r="I26" s="50" t="n">
        <f aca="false">MIN('plafond sécu et CNAV'!$F26, 'Grilles et calculs individuels'!E27*'données complémentaire'!$I26)*$I$1/$B27</f>
        <v>12.8058163596401</v>
      </c>
      <c r="J26" s="50" t="n">
        <f aca="false">MIN('plafond sécu et CNAV'!$F26, 'Grilles et calculs individuels'!F27*'données complémentaire'!$I26)*$I$1/$B27</f>
        <v>12.8058163596401</v>
      </c>
      <c r="K26" s="50" t="n">
        <f aca="false">MIN('plafond sécu et CNAV'!$F26, 'Grilles et calculs individuels'!G27*'données complémentaire'!$I26)*$I$1/$B27</f>
        <v>10.267670903184</v>
      </c>
      <c r="L26" s="50" t="n">
        <f aca="false">MIN('plafond sécu et CNAV'!$F26, 'Grilles et calculs individuels'!H27*'données complémentaire'!$I26)*$I$1/$B27</f>
        <v>10.267670903184</v>
      </c>
      <c r="M26" s="50" t="n">
        <f aca="false">MIN('plafond sécu et CNAV'!$F26, 'Grilles et calculs individuels'!I27*'données complémentaire'!$I26)*$I$1/$B27</f>
        <v>9.59215011401395</v>
      </c>
      <c r="N26" s="50" t="n">
        <f aca="false">MIN('plafond sécu et CNAV'!$F26, 'Grilles et calculs individuels'!J27*'données complémentaire'!$I26)*$I$1/$B27</f>
        <v>12.8058163596401</v>
      </c>
    </row>
    <row r="27" customFormat="false" ht="12.85" hidden="false" customHeight="false" outlineLevel="0" collapsed="false">
      <c r="A27" s="0" t="n">
        <v>1991</v>
      </c>
      <c r="B27" s="30" t="n">
        <f aca="false">B26/(1+C26)</f>
        <v>8.34081928088824</v>
      </c>
      <c r="C27" s="4" t="n">
        <v>0.032399780340475</v>
      </c>
      <c r="F27" s="5" t="n">
        <v>24</v>
      </c>
      <c r="G27" s="50" t="n">
        <f aca="false">MIN('plafond sécu et CNAV'!$F27, 'Grilles et calculs individuels'!C28*'données complémentaire'!$I27)*$I$1/$B28</f>
        <v>11.6403088778001</v>
      </c>
      <c r="H27" s="50" t="n">
        <f aca="false">MIN('plafond sécu et CNAV'!$F27, 'Grilles et calculs individuels'!D28*'données complémentaire'!$I27)*$I$1/$B28</f>
        <v>12.5713889917915</v>
      </c>
      <c r="I27" s="50" t="n">
        <f aca="false">MIN('plafond sécu et CNAV'!$F27, 'Grilles et calculs individuels'!E28*'données complémentaire'!$I27)*$I$1/$B28</f>
        <v>12.5713889917915</v>
      </c>
      <c r="J27" s="50" t="n">
        <f aca="false">MIN('plafond sécu et CNAV'!$F27, 'Grilles et calculs individuels'!F28*'données complémentaire'!$I27)*$I$1/$B28</f>
        <v>12.5713889917915</v>
      </c>
      <c r="K27" s="50" t="n">
        <f aca="false">MIN('plafond sécu et CNAV'!$F27, 'Grilles et calculs individuels'!G28*'données complémentaire'!$I27)*$I$1/$B28</f>
        <v>10.1613359635749</v>
      </c>
      <c r="L27" s="50" t="n">
        <f aca="false">MIN('plafond sécu et CNAV'!$F27, 'Grilles et calculs individuels'!H28*'données complémentaire'!$I27)*$I$1/$B28</f>
        <v>10.1613359635749</v>
      </c>
      <c r="M27" s="50" t="n">
        <f aca="false">MIN('plafond sécu et CNAV'!$F27, 'Grilles et calculs individuels'!I28*'données complémentaire'!$I27)*$I$1/$B28</f>
        <v>9.33965805486386</v>
      </c>
      <c r="N27" s="50" t="n">
        <f aca="false">MIN('plafond sécu et CNAV'!$F27, 'Grilles et calculs individuels'!J28*'données complémentaire'!$I27)*$I$1/$B28</f>
        <v>12.5713889917915</v>
      </c>
    </row>
    <row r="28" customFormat="false" ht="12.85" hidden="false" customHeight="false" outlineLevel="0" collapsed="false">
      <c r="A28" s="0" t="n">
        <v>1990</v>
      </c>
      <c r="B28" s="30" t="n">
        <f aca="false">B27/(1+C27)</f>
        <v>8.07905952686034</v>
      </c>
      <c r="C28" s="4" t="n">
        <v>0.0459506031016665</v>
      </c>
      <c r="F28" s="5" t="n">
        <v>25</v>
      </c>
      <c r="G28" s="50" t="n">
        <f aca="false">MIN('plafond sécu et CNAV'!$F28, 'Grilles et calculs individuels'!C29*'données complémentaire'!$I28)*$I$1/$B29</f>
        <v>11.8804998720331</v>
      </c>
      <c r="H28" s="50" t="n">
        <f aca="false">MIN('plafond sécu et CNAV'!$F28, 'Grilles et calculs individuels'!D29*'données complémentaire'!$I28)*$I$1/$B29</f>
        <v>12.5725469196886</v>
      </c>
      <c r="I28" s="50" t="n">
        <f aca="false">MIN('plafond sécu et CNAV'!$F28, 'Grilles et calculs individuels'!E29*'données complémentaire'!$I28)*$I$1/$B29</f>
        <v>12.5725469196886</v>
      </c>
      <c r="J28" s="50" t="n">
        <f aca="false">MIN('plafond sécu et CNAV'!$F28, 'Grilles et calculs individuels'!F29*'données complémentaire'!$I28)*$I$1/$B29</f>
        <v>12.5725469196886</v>
      </c>
      <c r="K28" s="50" t="n">
        <f aca="false">MIN('plafond sécu et CNAV'!$F28, 'Grilles et calculs individuels'!G29*'données complémentaire'!$I28)*$I$1/$B29</f>
        <v>10.3710092130951</v>
      </c>
      <c r="L28" s="50" t="n">
        <f aca="false">MIN('plafond sécu et CNAV'!$F28, 'Grilles et calculs individuels'!H29*'données complémentaire'!$I28)*$I$1/$B29</f>
        <v>10.3710092130951</v>
      </c>
      <c r="M28" s="50" t="n">
        <f aca="false">MIN('plafond sécu et CNAV'!$F28, 'Grilles et calculs individuels'!I29*'données complémentaire'!$I28)*$I$1/$B29</f>
        <v>9.53237645929319</v>
      </c>
      <c r="N28" s="50" t="n">
        <f aca="false">MIN('plafond sécu et CNAV'!$F28, 'Grilles et calculs individuels'!J29*'données complémentaire'!$I28)*$I$1/$B29</f>
        <v>12.5725469196886</v>
      </c>
    </row>
    <row r="29" customFormat="false" ht="12.85" hidden="false" customHeight="false" outlineLevel="0" collapsed="false">
      <c r="A29" s="0" t="n">
        <v>1989</v>
      </c>
      <c r="B29" s="30" t="n">
        <f aca="false">B28/(1+C28)</f>
        <v>7.72413104682254</v>
      </c>
      <c r="C29" s="4" t="n">
        <v>0.0437649880095886</v>
      </c>
      <c r="F29" s="5" t="n">
        <v>26</v>
      </c>
      <c r="G29" s="50" t="n">
        <f aca="false">MIN('plafond sécu et CNAV'!$F29, 'Grilles et calculs individuels'!C30*'données complémentaire'!$I29)*$I$1/$B30</f>
        <v>11.5772376853196</v>
      </c>
      <c r="H29" s="50" t="n">
        <f aca="false">MIN('plafond sécu et CNAV'!$F29, 'Grilles et calculs individuels'!D30*'données complémentaire'!$I29)*$I$1/$B30</f>
        <v>12.6034781228515</v>
      </c>
      <c r="I29" s="50" t="n">
        <f aca="false">MIN('plafond sécu et CNAV'!$F29, 'Grilles et calculs individuels'!E30*'données complémentaire'!$I29)*$I$1/$B30</f>
        <v>12.6034781228515</v>
      </c>
      <c r="J29" s="50" t="n">
        <f aca="false">MIN('plafond sécu et CNAV'!$F29, 'Grilles et calculs individuels'!F30*'données complémentaire'!$I29)*$I$1/$B30</f>
        <v>12.6034781228515</v>
      </c>
      <c r="K29" s="50" t="n">
        <f aca="false">MIN('plafond sécu et CNAV'!$F29, 'Grilles et calculs individuels'!G30*'données complémentaire'!$I29)*$I$1/$B30</f>
        <v>10.6053218925005</v>
      </c>
      <c r="L29" s="50" t="n">
        <f aca="false">MIN('plafond sécu et CNAV'!$F29, 'Grilles et calculs individuels'!H30*'données complémentaire'!$I29)*$I$1/$B30</f>
        <v>10.6053218925005</v>
      </c>
      <c r="M29" s="50" t="n">
        <f aca="false">MIN('plafond sécu et CNAV'!$F29, 'Grilles et calculs individuels'!I30*'données complémentaire'!$I29)*$I$1/$B30</f>
        <v>9.54765427117188</v>
      </c>
      <c r="N29" s="50" t="n">
        <f aca="false">MIN('plafond sécu et CNAV'!$F29, 'Grilles et calculs individuels'!J30*'données complémentaire'!$I29)*$I$1/$B30</f>
        <v>12.6034781228515</v>
      </c>
    </row>
    <row r="30" customFormat="false" ht="12.85" hidden="false" customHeight="false" outlineLevel="0" collapsed="false">
      <c r="A30" s="0" t="n">
        <v>1988</v>
      </c>
      <c r="B30" s="30" t="n">
        <f aca="false">B29/(1+C29)</f>
        <v>7.40025880878808</v>
      </c>
      <c r="C30" s="4" t="n">
        <v>0.0411985018726629</v>
      </c>
      <c r="F30" s="5" t="n">
        <v>27</v>
      </c>
      <c r="G30" s="50" t="n">
        <f aca="false">MIN('plafond sécu et CNAV'!$F30, 'Grilles et calculs individuels'!C31*'données complémentaire'!$I30)*$I$1/$B31</f>
        <v>11.8161008372002</v>
      </c>
      <c r="H30" s="50" t="n">
        <f aca="false">MIN('plafond sécu et CNAV'!$F30, 'Grilles et calculs individuels'!D31*'données complémentaire'!$I30)*$I$1/$B31</f>
        <v>12.7365076842436</v>
      </c>
      <c r="I30" s="50" t="n">
        <f aca="false">MIN('plafond sécu et CNAV'!$F30, 'Grilles et calculs individuels'!E31*'données complémentaire'!$I30)*$I$1/$B31</f>
        <v>12.7365076842436</v>
      </c>
      <c r="J30" s="50" t="n">
        <f aca="false">MIN('plafond sécu et CNAV'!$F30, 'Grilles et calculs individuels'!F31*'données complémentaire'!$I30)*$I$1/$B31</f>
        <v>12.7365076842436</v>
      </c>
      <c r="K30" s="50" t="n">
        <f aca="false">MIN('plafond sécu et CNAV'!$F30, 'Grilles et calculs individuels'!G31*'données complémentaire'!$I30)*$I$1/$B31</f>
        <v>10.3572902841446</v>
      </c>
      <c r="L30" s="50" t="n">
        <f aca="false">MIN('plafond sécu et CNAV'!$F30, 'Grilles et calculs individuels'!H31*'données complémentaire'!$I30)*$I$1/$B31</f>
        <v>10.3572902841446</v>
      </c>
      <c r="M30" s="50" t="n">
        <f aca="false">MIN('plafond sécu et CNAV'!$F30, 'Grilles et calculs individuels'!I31*'données complémentaire'!$I30)*$I$1/$B31</f>
        <v>9.74464278037131</v>
      </c>
      <c r="N30" s="50" t="n">
        <f aca="false">MIN('plafond sécu et CNAV'!$F30, 'Grilles et calculs individuels'!J31*'données complémentaire'!$I30)*$I$1/$B31</f>
        <v>12.7365076842436</v>
      </c>
    </row>
    <row r="31" customFormat="false" ht="12.85" hidden="false" customHeight="false" outlineLevel="0" collapsed="false">
      <c r="A31" s="0" t="n">
        <v>1987</v>
      </c>
      <c r="B31" s="30" t="n">
        <f aca="false">B30/(1+C30)</f>
        <v>7.10744281275687</v>
      </c>
      <c r="C31" s="4" t="n">
        <v>0.026923076923076</v>
      </c>
      <c r="F31" s="5" t="n">
        <v>28</v>
      </c>
      <c r="G31" s="50" t="n">
        <f aca="false">MIN('plafond sécu et CNAV'!$F31, 'Grilles et calculs individuels'!C32*'données complémentaire'!$I31)*$I$1/$B32</f>
        <v>11.9843067847583</v>
      </c>
      <c r="H31" s="50" t="n">
        <f aca="false">MIN('plafond sécu et CNAV'!$F31, 'Grilles et calculs individuels'!D32*'données complémentaire'!$I31)*$I$1/$B32</f>
        <v>12.5594100175269</v>
      </c>
      <c r="I31" s="50" t="n">
        <f aca="false">MIN('plafond sécu et CNAV'!$F31, 'Grilles et calculs individuels'!E32*'données complémentaire'!$I31)*$I$1/$B32</f>
        <v>12.5594100175269</v>
      </c>
      <c r="J31" s="50" t="n">
        <f aca="false">MIN('plafond sécu et CNAV'!$F31, 'Grilles et calculs individuels'!F32*'données complémentaire'!$I31)*$I$1/$B32</f>
        <v>12.5594100175269</v>
      </c>
      <c r="K31" s="50" t="n">
        <f aca="false">MIN('plafond sécu et CNAV'!$F31, 'Grilles et calculs individuels'!G32*'données complémentaire'!$I31)*$I$1/$B32</f>
        <v>10.5047296002423</v>
      </c>
      <c r="L31" s="50" t="n">
        <f aca="false">MIN('plafond sécu et CNAV'!$F31, 'Grilles et calculs individuels'!H32*'données complémentaire'!$I31)*$I$1/$B32</f>
        <v>10.5047296002423</v>
      </c>
      <c r="M31" s="50" t="n">
        <f aca="false">MIN('plafond sécu et CNAV'!$F31, 'Grilles et calculs individuels'!I32*'données complémentaire'!$I31)*$I$1/$B32</f>
        <v>9.67623795286563</v>
      </c>
      <c r="N31" s="50" t="n">
        <f aca="false">MIN('plafond sécu et CNAV'!$F31, 'Grilles et calculs individuels'!J32*'données complémentaire'!$I31)*$I$1/$B32</f>
        <v>12.5594100175269</v>
      </c>
    </row>
    <row r="32" customFormat="false" ht="12.85" hidden="false" customHeight="false" outlineLevel="0" collapsed="false">
      <c r="A32" s="0" t="n">
        <v>1986</v>
      </c>
      <c r="B32" s="30" t="n">
        <f aca="false">B31/(1+C31)</f>
        <v>6.92110536073703</v>
      </c>
      <c r="C32" s="4" t="n">
        <v>0.0526315789473683</v>
      </c>
      <c r="F32" s="5" t="n">
        <v>29</v>
      </c>
      <c r="G32" s="50" t="n">
        <f aca="false">MIN('plafond sécu et CNAV'!$F32, 'Grilles et calculs individuels'!C33*'données complémentaire'!$I32)*$I$1/$B33</f>
        <v>11.9010356424114</v>
      </c>
      <c r="H32" s="50" t="n">
        <f aca="false">MIN('plafond sécu et CNAV'!$F32, 'Grilles et calculs individuels'!D33*'données complémentaire'!$I32)*$I$1/$B33</f>
        <v>12.5524518956336</v>
      </c>
      <c r="I32" s="50" t="n">
        <f aca="false">MIN('plafond sécu et CNAV'!$F32, 'Grilles et calculs individuels'!E33*'données complémentaire'!$I32)*$I$1/$B33</f>
        <v>12.5524518956336</v>
      </c>
      <c r="J32" s="50" t="n">
        <f aca="false">MIN('plafond sécu et CNAV'!$F32, 'Grilles et calculs individuels'!F33*'données complémentaire'!$I32)*$I$1/$B33</f>
        <v>12.5524518956336</v>
      </c>
      <c r="K32" s="50" t="n">
        <f aca="false">MIN('plafond sécu et CNAV'!$F32, 'Grilles et calculs individuels'!G33*'données complémentaire'!$I32)*$I$1/$B33</f>
        <v>10.8329931372701</v>
      </c>
      <c r="L32" s="50" t="n">
        <f aca="false">MIN('plafond sécu et CNAV'!$F32, 'Grilles et calculs individuels'!H33*'données complémentaire'!$I32)*$I$1/$B33</f>
        <v>10.8329931372701</v>
      </c>
      <c r="M32" s="50" t="n">
        <f aca="false">MIN('plafond sécu et CNAV'!$F32, 'Grilles et calculs individuels'!I33*'données complémentaire'!$I32)*$I$1/$B33</f>
        <v>9.97861185646965</v>
      </c>
      <c r="N32" s="50" t="n">
        <f aca="false">MIN('plafond sécu et CNAV'!$F32, 'Grilles et calculs individuels'!J33*'données complémentaire'!$I32)*$I$1/$B33</f>
        <v>12.5524518956336</v>
      </c>
    </row>
    <row r="33" customFormat="false" ht="12.85" hidden="false" customHeight="false" outlineLevel="0" collapsed="false">
      <c r="A33" s="0" t="n">
        <v>1985</v>
      </c>
      <c r="B33" s="30" t="n">
        <f aca="false">B32/(1+C32)</f>
        <v>6.57505009270018</v>
      </c>
      <c r="C33" s="4" t="n">
        <v>0.0677233429394784</v>
      </c>
      <c r="F33" s="5" t="n">
        <v>30</v>
      </c>
      <c r="G33" s="50" t="n">
        <f aca="false">MIN('plafond sécu et CNAV'!$F33, 'Grilles et calculs individuels'!C34*'données complémentaire'!$I33)*$I$1/$B34</f>
        <v>12.1812247530686</v>
      </c>
      <c r="H33" s="50" t="n">
        <f aca="false">MIN('plafond sécu et CNAV'!$F33, 'Grilles et calculs individuels'!D34*'données complémentaire'!$I33)*$I$1/$B34</f>
        <v>12.5308355976478</v>
      </c>
      <c r="I33" s="50" t="n">
        <f aca="false">MIN('plafond sécu et CNAV'!$F33, 'Grilles et calculs individuels'!E34*'données complémentaire'!$I33)*$I$1/$B34</f>
        <v>12.5308355976478</v>
      </c>
      <c r="J33" s="50" t="n">
        <f aca="false">MIN('plafond sécu et CNAV'!$F33, 'Grilles et calculs individuels'!F34*'données complémentaire'!$I33)*$I$1/$B34</f>
        <v>12.5308355976478</v>
      </c>
      <c r="K33" s="50" t="n">
        <f aca="false">MIN('plafond sécu et CNAV'!$F33, 'Grilles et calculs individuels'!G34*'données complémentaire'!$I33)*$I$1/$B34</f>
        <v>10.6507889530807</v>
      </c>
      <c r="L33" s="50" t="n">
        <f aca="false">MIN('plafond sécu et CNAV'!$F33, 'Grilles et calculs individuels'!H34*'données complémentaire'!$I33)*$I$1/$B34</f>
        <v>10.6507889530807</v>
      </c>
      <c r="M33" s="50" t="n">
        <f aca="false">MIN('plafond sécu et CNAV'!$F33, 'Grilles et calculs individuels'!I34*'données complémentaire'!$I33)*$I$1/$B34</f>
        <v>10.1510093849341</v>
      </c>
      <c r="N33" s="50" t="n">
        <f aca="false">MIN('plafond sécu et CNAV'!$F33, 'Grilles et calculs individuels'!J34*'données complémentaire'!$I33)*$I$1/$B34</f>
        <v>12.5308355976478</v>
      </c>
    </row>
    <row r="34" customFormat="false" ht="12.85" hidden="false" customHeight="false" outlineLevel="0" collapsed="false">
      <c r="A34" s="0" t="n">
        <v>1984</v>
      </c>
      <c r="B34" s="30" t="n">
        <f aca="false">B33/(1+C33)</f>
        <v>6.15800912865579</v>
      </c>
      <c r="C34" s="4" t="n">
        <v>0.061973986228007</v>
      </c>
      <c r="F34" s="5" t="n">
        <v>31</v>
      </c>
      <c r="G34" s="50" t="n">
        <f aca="false">MIN('plafond sécu et CNAV'!$F34, 'Grilles et calculs individuels'!C35*'données complémentaire'!$I34)*$I$1/$B35</f>
        <v>11.4129589322746</v>
      </c>
      <c r="H34" s="50" t="n">
        <f aca="false">MIN('plafond sécu et CNAV'!$F34, 'Grilles et calculs individuels'!D35*'données complémentaire'!$I34)*$I$1/$B35</f>
        <v>12.2554513568523</v>
      </c>
      <c r="I34" s="50" t="n">
        <f aca="false">MIN('plafond sécu et CNAV'!$F34, 'Grilles et calculs individuels'!E35*'données complémentaire'!$I34)*$I$1/$B35</f>
        <v>12.2554513568523</v>
      </c>
      <c r="J34" s="50" t="n">
        <f aca="false">MIN('plafond sécu et CNAV'!$F34, 'Grilles et calculs individuels'!F35*'données complémentaire'!$I34)*$I$1/$B35</f>
        <v>12.2554513568523</v>
      </c>
      <c r="K34" s="50" t="n">
        <f aca="false">MIN('plafond sécu et CNAV'!$F34, 'Grilles et calculs individuels'!G35*'données complémentaire'!$I34)*$I$1/$B35</f>
        <v>10.3781838138038</v>
      </c>
      <c r="L34" s="50" t="n">
        <f aca="false">MIN('plafond sécu et CNAV'!$F34, 'Grilles et calculs individuels'!H35*'données complémentaire'!$I34)*$I$1/$B35</f>
        <v>10.3781838138038</v>
      </c>
      <c r="M34" s="50" t="n">
        <f aca="false">MIN('plafond sécu et CNAV'!$F34, 'Grilles et calculs individuels'!I35*'données complémentaire'!$I34)*$I$1/$B35</f>
        <v>9.89119601905369</v>
      </c>
      <c r="N34" s="50" t="n">
        <f aca="false">MIN('plafond sécu et CNAV'!$F34, 'Grilles et calculs individuels'!J35*'données complémentaire'!$I34)*$I$1/$B35</f>
        <v>12.2554513568523</v>
      </c>
    </row>
    <row r="35" customFormat="false" ht="12.85" hidden="false" customHeight="false" outlineLevel="0" collapsed="false">
      <c r="A35" s="0" t="n">
        <v>1983</v>
      </c>
      <c r="B35" s="30" t="n">
        <f aca="false">B34/(1+C34)</f>
        <v>5.7986440426175</v>
      </c>
      <c r="C35" s="4" t="n">
        <v>0.109507640067912</v>
      </c>
      <c r="F35" s="5" t="n">
        <v>32</v>
      </c>
      <c r="G35" s="50" t="n">
        <f aca="false">MIN('plafond sécu et CNAV'!$F35, 'Grilles et calculs individuels'!C36*'données complémentaire'!$I35)*$I$1/$B36</f>
        <v>11.6074982295058</v>
      </c>
      <c r="H35" s="50" t="n">
        <f aca="false">MIN('plafond sécu et CNAV'!$F35, 'Grilles et calculs individuels'!D36*'données complémentaire'!$I35)*$I$1/$B36</f>
        <v>12.1618992474252</v>
      </c>
      <c r="I35" s="50" t="n">
        <f aca="false">MIN('plafond sécu et CNAV'!$F35, 'Grilles et calculs individuels'!E36*'données complémentaire'!$I35)*$I$1/$B36</f>
        <v>12.1618992474252</v>
      </c>
      <c r="J35" s="50" t="n">
        <f aca="false">MIN('plafond sécu et CNAV'!$F35, 'Grilles et calculs individuels'!F36*'données complémentaire'!$I35)*$I$1/$B36</f>
        <v>12.1618992474252</v>
      </c>
      <c r="K35" s="50" t="n">
        <f aca="false">MIN('plafond sécu et CNAV'!$F35, 'Grilles et calculs individuels'!G36*'données complémentaire'!$I35)*$I$1/$B36</f>
        <v>10.3384253046</v>
      </c>
      <c r="L35" s="50" t="n">
        <f aca="false">MIN('plafond sécu et CNAV'!$F35, 'Grilles et calculs individuels'!H36*'données complémentaire'!$I35)*$I$1/$B36</f>
        <v>10.3384253046</v>
      </c>
      <c r="M35" s="50" t="n">
        <f aca="false">MIN('plafond sécu et CNAV'!$F35, 'Grilles et calculs individuels'!I36*'données complémentaire'!$I35)*$I$1/$B36</f>
        <v>9.99789341040121</v>
      </c>
      <c r="N35" s="50" t="n">
        <f aca="false">MIN('plafond sécu et CNAV'!$F35, 'Grilles et calculs individuels'!J36*'données complémentaire'!$I35)*$I$1/$B36</f>
        <v>12.1618992474252</v>
      </c>
    </row>
    <row r="36" customFormat="false" ht="12.85" hidden="false" customHeight="false" outlineLevel="0" collapsed="false">
      <c r="A36" s="0" t="n">
        <v>1982</v>
      </c>
      <c r="B36" s="30" t="n">
        <f aca="false">B35/(1+C35)</f>
        <v>5.22632186855655</v>
      </c>
      <c r="C36" s="4" t="n">
        <v>0.111320754716979</v>
      </c>
      <c r="F36" s="5" t="n">
        <v>33</v>
      </c>
      <c r="G36" s="50" t="n">
        <f aca="false">MIN('plafond sécu et CNAV'!$F36, 'Grilles et calculs individuels'!C37*'données complémentaire'!$I36)*$I$1/$B37</f>
        <v>11.0334699354359</v>
      </c>
      <c r="H36" s="50" t="n">
        <f aca="false">MIN('plafond sécu et CNAV'!$F36, 'Grilles et calculs individuels'!D37*'données complémentaire'!$I36)*$I$1/$B37</f>
        <v>11.3305856615496</v>
      </c>
      <c r="I36" s="50" t="n">
        <f aca="false">MIN('plafond sécu et CNAV'!$F36, 'Grilles et calculs individuels'!E37*'données complémentaire'!$I36)*$I$1/$B37</f>
        <v>11.3305856615496</v>
      </c>
      <c r="J36" s="50" t="n">
        <f aca="false">MIN('plafond sécu et CNAV'!$F36, 'Grilles et calculs individuels'!F37*'données complémentaire'!$I36)*$I$1/$B37</f>
        <v>11.3305856615496</v>
      </c>
      <c r="K36" s="50" t="n">
        <f aca="false">MIN('plafond sécu et CNAV'!$F36, 'Grilles et calculs individuels'!G37*'données complémentaire'!$I36)*$I$1/$B37</f>
        <v>10.2082402602094</v>
      </c>
      <c r="L36" s="50" t="n">
        <f aca="false">MIN('plafond sécu et CNAV'!$F36, 'Grilles et calculs individuels'!H37*'données complémentaire'!$I36)*$I$1/$B37</f>
        <v>10.2082402602094</v>
      </c>
      <c r="M36" s="50" t="n">
        <f aca="false">MIN('plafond sécu et CNAV'!$F36, 'Grilles et calculs individuels'!I37*'données complémentaire'!$I36)*$I$1/$B37</f>
        <v>9.87199646196874</v>
      </c>
      <c r="N36" s="50" t="n">
        <f aca="false">MIN('plafond sécu et CNAV'!$F36, 'Grilles et calculs individuels'!J37*'données complémentaire'!$I36)*$I$1/$B37</f>
        <v>11.3305856615496</v>
      </c>
    </row>
    <row r="37" customFormat="false" ht="12.85" hidden="false" customHeight="false" outlineLevel="0" collapsed="false">
      <c r="A37" s="0" t="n">
        <v>1981</v>
      </c>
      <c r="B37" s="30" t="n">
        <f aca="false">B36/(1+C36)</f>
        <v>4.70280236050081</v>
      </c>
      <c r="C37" s="4" t="n">
        <v>0.125265392781313</v>
      </c>
      <c r="F37" s="5" t="n">
        <v>34</v>
      </c>
      <c r="G37" s="50" t="n">
        <f aca="false">MIN('plafond sécu et CNAV'!$F37, 'Grilles et calculs individuels'!C38*'données complémentaire'!$I37)*$I$1/$B38</f>
        <v>10.8954463407824</v>
      </c>
      <c r="H37" s="50" t="n">
        <f aca="false">MIN('plafond sécu et CNAV'!$F37, 'Grilles et calculs individuels'!D38*'données complémentaire'!$I37)*$I$1/$B38</f>
        <v>11.1478322484605</v>
      </c>
      <c r="I37" s="50" t="n">
        <f aca="false">MIN('plafond sécu et CNAV'!$F37, 'Grilles et calculs individuels'!E38*'données complémentaire'!$I37)*$I$1/$B38</f>
        <v>11.1478322484605</v>
      </c>
      <c r="J37" s="50" t="n">
        <f aca="false">MIN('plafond sécu et CNAV'!$F37, 'Grilles et calculs individuels'!F38*'données complémentaire'!$I37)*$I$1/$B38</f>
        <v>11.1478322484605</v>
      </c>
      <c r="K37" s="50" t="n">
        <f aca="false">MIN('plafond sécu et CNAV'!$F37, 'Grilles et calculs individuels'!G38*'données complémentaire'!$I37)*$I$1/$B38</f>
        <v>9.86928476676717</v>
      </c>
      <c r="L37" s="50" t="n">
        <f aca="false">MIN('plafond sécu et CNAV'!$F37, 'Grilles et calculs individuels'!H38*'données complémentaire'!$I37)*$I$1/$B38</f>
        <v>9.86928476676717</v>
      </c>
      <c r="M37" s="50" t="n">
        <f aca="false">MIN('plafond sécu et CNAV'!$F37, 'Grilles et calculs individuels'!I38*'données complémentaire'!$I37)*$I$1/$B38</f>
        <v>9.71832305645661</v>
      </c>
      <c r="N37" s="50" t="n">
        <f aca="false">MIN('plafond sécu et CNAV'!$F37, 'Grilles et calculs individuels'!J38*'données complémentaire'!$I37)*$I$1/$B38</f>
        <v>11.1478322484605</v>
      </c>
    </row>
    <row r="38" customFormat="false" ht="12.85" hidden="false" customHeight="false" outlineLevel="0" collapsed="false">
      <c r="A38" s="0" t="n">
        <v>1980</v>
      </c>
      <c r="B38" s="30" t="n">
        <f aca="false">B37/(1+C37)</f>
        <v>4.17928285244507</v>
      </c>
      <c r="C38" s="4" t="n">
        <v>0.136308805790114</v>
      </c>
      <c r="F38" s="5" t="n">
        <v>35</v>
      </c>
      <c r="G38" s="50" t="n">
        <f aca="false">MIN('plafond sécu et CNAV'!$F38, 'Grilles et calculs individuels'!C39*'données complémentaire'!$I38)*$I$1/$B39</f>
        <v>10.433490859168</v>
      </c>
      <c r="H38" s="50" t="n">
        <f aca="false">MIN('plafond sécu et CNAV'!$F38, 'Grilles et calculs individuels'!D39*'données complémentaire'!$I38)*$I$1/$B39</f>
        <v>11.3020336075455</v>
      </c>
      <c r="I38" s="50" t="n">
        <f aca="false">MIN('plafond sécu et CNAV'!$F38, 'Grilles et calculs individuels'!E39*'données complémentaire'!$I38)*$I$1/$B39</f>
        <v>11.3020336075455</v>
      </c>
      <c r="J38" s="50" t="n">
        <f aca="false">MIN('plafond sécu et CNAV'!$F38, 'Grilles et calculs individuels'!F39*'données complémentaire'!$I38)*$I$1/$B39</f>
        <v>11.3020336075455</v>
      </c>
      <c r="K38" s="50" t="n">
        <f aca="false">MIN('plafond sécu et CNAV'!$F38, 'Grilles et calculs individuels'!G39*'données complémentaire'!$I38)*$I$1/$B39</f>
        <v>9.80392272566613</v>
      </c>
      <c r="L38" s="50" t="n">
        <f aca="false">MIN('plafond sécu et CNAV'!$F38, 'Grilles et calculs individuels'!H39*'données complémentaire'!$I38)*$I$1/$B39</f>
        <v>9.80392272566613</v>
      </c>
      <c r="M38" s="50" t="n">
        <f aca="false">MIN('plafond sécu et CNAV'!$F38, 'Grilles et calculs individuels'!I39*'données complémentaire'!$I38)*$I$1/$B39</f>
        <v>9.62398136569475</v>
      </c>
      <c r="N38" s="50" t="n">
        <f aca="false">MIN('plafond sécu et CNAV'!$F38, 'Grilles et calculs individuels'!J39*'données complémentaire'!$I38)*$I$1/$B39</f>
        <v>11.0706024142016</v>
      </c>
    </row>
    <row r="39" customFormat="false" ht="12.85" hidden="false" customHeight="false" outlineLevel="0" collapsed="false">
      <c r="A39" s="0" t="n">
        <v>1979</v>
      </c>
      <c r="B39" s="30" t="n">
        <f aca="false">B38/(1+C38)</f>
        <v>3.67794637439166</v>
      </c>
      <c r="C39" s="4" t="n">
        <v>0.117250673854441</v>
      </c>
      <c r="F39" s="5" t="n">
        <v>36</v>
      </c>
      <c r="G39" s="50" t="n">
        <f aca="false">MIN('plafond sécu et CNAV'!$F39, 'Grilles et calculs individuels'!C40*'données complémentaire'!$I39)*$I$1/$B40</f>
        <v>10.5199667003692</v>
      </c>
      <c r="H39" s="50" t="n">
        <f aca="false">MIN('plafond sécu et CNAV'!$F39, 'Grilles et calculs individuels'!D40*'données complémentaire'!$I39)*$I$1/$B40</f>
        <v>11.2995120035398</v>
      </c>
      <c r="I39" s="50" t="n">
        <f aca="false">MIN('plafond sécu et CNAV'!$F39, 'Grilles et calculs individuels'!E40*'données complémentaire'!$I39)*$I$1/$B40</f>
        <v>11.2995120035398</v>
      </c>
      <c r="J39" s="50" t="n">
        <f aca="false">MIN('plafond sécu et CNAV'!$F39, 'Grilles et calculs individuels'!F40*'données complémentaire'!$I39)*$I$1/$B40</f>
        <v>11.2995120035398</v>
      </c>
      <c r="K39" s="50" t="n">
        <f aca="false">MIN('plafond sécu et CNAV'!$F39, 'Grilles et calculs individuels'!G40*'données complémentaire'!$I39)*$I$1/$B40</f>
        <v>9.82465940731541</v>
      </c>
      <c r="L39" s="50" t="n">
        <f aca="false">MIN('plafond sécu et CNAV'!$F39, 'Grilles et calculs individuels'!H40*'données complémentaire'!$I39)*$I$1/$B40</f>
        <v>9.82465940731541</v>
      </c>
      <c r="M39" s="50" t="n">
        <f aca="false">MIN('plafond sécu et CNAV'!$F39, 'Grilles et calculs individuels'!I40*'données complémentaire'!$I39)*$I$1/$B40</f>
        <v>0</v>
      </c>
      <c r="N39" s="50" t="n">
        <f aca="false">MIN('plafond sécu et CNAV'!$F39, 'Grilles et calculs individuels'!J40*'données complémentaire'!$I39)*$I$1/$B40</f>
        <v>0</v>
      </c>
    </row>
    <row r="40" customFormat="false" ht="12.85" hidden="false" customHeight="false" outlineLevel="0" collapsed="false">
      <c r="A40" s="0" t="n">
        <v>1978</v>
      </c>
      <c r="B40" s="30" t="n">
        <f aca="false">B39/(1+C39)</f>
        <v>3.29196165235058</v>
      </c>
      <c r="C40" s="4" t="n">
        <v>0.100890207715134</v>
      </c>
      <c r="F40" s="5" t="n">
        <v>37</v>
      </c>
      <c r="G40" s="50" t="n">
        <f aca="false">MIN('plafond sécu et CNAV'!$F40, 'Grilles et calculs individuels'!C41*'données complémentaire'!$I40)*$I$1/$B41</f>
        <v>10.245602963552</v>
      </c>
      <c r="H40" s="50" t="n">
        <f aca="false">MIN('plafond sécu et CNAV'!$F40, 'Grilles et calculs individuels'!D41*'données complémentaire'!$I40)*$I$1/$B41</f>
        <v>11.2266687102826</v>
      </c>
      <c r="I40" s="50" t="n">
        <f aca="false">MIN('plafond sécu et CNAV'!$F40, 'Grilles et calculs individuels'!E41*'données complémentaire'!$I40)*$I$1/$B41</f>
        <v>11.2266687102826</v>
      </c>
      <c r="J40" s="50" t="n">
        <f aca="false">MIN('plafond sécu et CNAV'!$F40, 'Grilles et calculs individuels'!F41*'données complémentaire'!$I40)*$I$1/$B41</f>
        <v>11.2266687102826</v>
      </c>
      <c r="K40" s="50" t="n">
        <f aca="false">MIN('plafond sécu et CNAV'!$F40, 'Grilles et calculs individuels'!G41*'données complémentaire'!$I40)*$I$1/$B41</f>
        <v>9.79355469965798</v>
      </c>
      <c r="L40" s="50" t="n">
        <f aca="false">MIN('plafond sécu et CNAV'!$F40, 'Grilles et calculs individuels'!H41*'données complémentaire'!$I40)*$I$1/$B41</f>
        <v>9.79355469965798</v>
      </c>
      <c r="M40" s="50" t="n">
        <f aca="false">MIN('plafond sécu et CNAV'!$F40, 'Grilles et calculs individuels'!I41*'données complémentaire'!$I40)*$I$1/$B41</f>
        <v>0</v>
      </c>
      <c r="N40" s="50" t="n">
        <f aca="false">MIN('plafond sécu et CNAV'!$F40, 'Grilles et calculs individuels'!J41*'données complémentaire'!$I40)*$I$1/$B41</f>
        <v>0</v>
      </c>
    </row>
    <row r="41" customFormat="false" ht="12.85" hidden="false" customHeight="false" outlineLevel="0" collapsed="false">
      <c r="A41" s="0" t="n">
        <v>1977</v>
      </c>
      <c r="B41" s="30" t="n">
        <f aca="false">B40/(1+C40)</f>
        <v>2.99027244431845</v>
      </c>
      <c r="C41" s="4" t="n">
        <v>0.101307189542487</v>
      </c>
      <c r="F41" s="5" t="n">
        <v>38</v>
      </c>
      <c r="G41" s="50" t="n">
        <f aca="false">MIN('plafond sécu et CNAV'!$F41, 'Grilles et calculs individuels'!C42*'données complémentaire'!$I41)*$I$1/$B42</f>
        <v>10.2806243543545</v>
      </c>
      <c r="H41" s="50" t="n">
        <f aca="false">MIN('plafond sécu et CNAV'!$F41, 'Grilles et calculs individuels'!D42*'données complémentaire'!$I41)*$I$1/$B42</f>
        <v>10.8227907618219</v>
      </c>
      <c r="I41" s="50" t="n">
        <f aca="false">MIN('plafond sécu et CNAV'!$F41, 'Grilles et calculs individuels'!E42*'données complémentaire'!$I41)*$I$1/$B42</f>
        <v>10.8227907618219</v>
      </c>
      <c r="J41" s="50" t="n">
        <f aca="false">MIN('plafond sécu et CNAV'!$F41, 'Grilles et calculs individuels'!F42*'données complémentaire'!$I41)*$I$1/$B42</f>
        <v>10.8227907618219</v>
      </c>
      <c r="K41" s="50" t="n">
        <f aca="false">MIN('plafond sécu et CNAV'!$F41, 'Grilles et calculs individuels'!G42*'données complémentaire'!$I41)*$I$1/$B42</f>
        <v>9.76656048522231</v>
      </c>
      <c r="L41" s="50" t="n">
        <f aca="false">MIN('plafond sécu et CNAV'!$F41, 'Grilles et calculs individuels'!H42*'données complémentaire'!$I41)*$I$1/$B42</f>
        <v>9.76656048522231</v>
      </c>
      <c r="M41" s="50" t="n">
        <f aca="false">MIN('plafond sécu et CNAV'!$F41, 'Grilles et calculs individuels'!I42*'données complémentaire'!$I41)*$I$1/$B42</f>
        <v>0</v>
      </c>
      <c r="N41" s="50" t="n">
        <f aca="false">MIN('plafond sécu et CNAV'!$F41, 'Grilles et calculs individuels'!J42*'données complémentaire'!$I41)*$I$1/$B42</f>
        <v>0</v>
      </c>
    </row>
    <row r="42" customFormat="false" ht="12.85" hidden="false" customHeight="false" outlineLevel="0" collapsed="false">
      <c r="A42" s="0" t="n">
        <v>1976</v>
      </c>
      <c r="B42" s="30" t="n">
        <f aca="false">B41/(1+C41)</f>
        <v>2.71520287228915</v>
      </c>
      <c r="C42" s="4" t="n">
        <v>0.104693140794224</v>
      </c>
      <c r="F42" s="5" t="n">
        <v>39</v>
      </c>
      <c r="G42" s="50" t="n">
        <f aca="false">MIN('plafond sécu et CNAV'!$F42, 'Grilles et calculs individuels'!C43*'données complémentaire'!$I42)*$I$1/$B43</f>
        <v>10.0029217878342</v>
      </c>
      <c r="H42" s="50" t="n">
        <f aca="false">MIN('plafond sécu et CNAV'!$F42, 'Grilles et calculs individuels'!D43*'données complémentaire'!$I42)*$I$1/$B43</f>
        <v>10.4046273660754</v>
      </c>
      <c r="I42" s="50" t="n">
        <f aca="false">MIN('plafond sécu et CNAV'!$F42, 'Grilles et calculs individuels'!E43*'données complémentaire'!$I42)*$I$1/$B43</f>
        <v>10.4046273660754</v>
      </c>
      <c r="J42" s="50" t="n">
        <f aca="false">MIN('plafond sécu et CNAV'!$F42, 'Grilles et calculs individuels'!F43*'données complémentaire'!$I42)*$I$1/$B43</f>
        <v>10.4046273660754</v>
      </c>
      <c r="K42" s="50" t="n">
        <f aca="false">MIN('plafond sécu et CNAV'!$F42, 'Grilles et calculs individuels'!G43*'données complémentaire'!$I42)*$I$1/$B43</f>
        <v>9.73171081498838</v>
      </c>
      <c r="L42" s="50" t="n">
        <f aca="false">MIN('plafond sécu et CNAV'!$F42, 'Grilles et calculs individuels'!H43*'données complémentaire'!$I42)*$I$1/$B43</f>
        <v>9.73171081498838</v>
      </c>
      <c r="M42" s="50" t="n">
        <f aca="false">MIN('plafond sécu et CNAV'!$F42, 'Grilles et calculs individuels'!I43*'données complémentaire'!$I42)*$I$1/$B43</f>
        <v>0</v>
      </c>
      <c r="N42" s="50" t="n">
        <f aca="false">MIN('plafond sécu et CNAV'!$F42, 'Grilles et calculs individuels'!J43*'données complémentaire'!$I42)*$I$1/$B43</f>
        <v>0</v>
      </c>
    </row>
    <row r="43" customFormat="false" ht="12.85" hidden="false" customHeight="false" outlineLevel="0" collapsed="false">
      <c r="A43" s="0" t="n">
        <v>1975</v>
      </c>
      <c r="B43" s="30" t="n">
        <f aca="false">B42/(1+C42)</f>
        <v>2.45787972426174</v>
      </c>
      <c r="C43" s="4" t="n">
        <v>0.151767151767152</v>
      </c>
      <c r="F43" s="5" t="n">
        <v>40</v>
      </c>
      <c r="G43" s="50" t="n">
        <f aca="false">MIN('plafond sécu et CNAV'!$F43, 'Grilles et calculs individuels'!C44*'données complémentaire'!$I43)*$I$1/$B44</f>
        <v>10.1098918624603</v>
      </c>
      <c r="H43" s="50" t="n">
        <f aca="false">MIN('plafond sécu et CNAV'!$F43, 'Grilles et calculs individuels'!D44*'données complémentaire'!$I43)*$I$1/$B44</f>
        <v>10.1098918624603</v>
      </c>
      <c r="I43" s="50" t="n">
        <f aca="false">MIN('plafond sécu et CNAV'!$F43, 'Grilles et calculs individuels'!E44*'données complémentaire'!$I43)*$I$1/$B44</f>
        <v>10.1098918624603</v>
      </c>
      <c r="J43" s="50" t="n">
        <f aca="false">MIN('plafond sécu et CNAV'!$F43, 'Grilles et calculs individuels'!F44*'données complémentaire'!$I43)*$I$1/$B44</f>
        <v>10.1098918624603</v>
      </c>
      <c r="K43" s="50" t="n">
        <f aca="false">MIN('plafond sécu et CNAV'!$F43, 'Grilles et calculs individuels'!G44*'données complémentaire'!$I43)*$I$1/$B44</f>
        <v>9.86880187247638</v>
      </c>
      <c r="L43" s="50" t="n">
        <f aca="false">MIN('plafond sécu et CNAV'!$F43, 'Grilles et calculs individuels'!H44*'données complémentaire'!$I43)*$I$1/$B44</f>
        <v>9.86880187247638</v>
      </c>
      <c r="M43" s="50" t="n">
        <f aca="false">MIN('plafond sécu et CNAV'!$F43, 'Grilles et calculs individuels'!I44*'données complémentaire'!$I43)*$I$1/$B44</f>
        <v>0</v>
      </c>
      <c r="N43" s="50" t="n">
        <f aca="false">MIN('plafond sécu et CNAV'!$F43, 'Grilles et calculs individuels'!J44*'données complémentaire'!$I43)*$I$1/$B44</f>
        <v>0</v>
      </c>
    </row>
    <row r="44" customFormat="false" ht="12.85" hidden="false" customHeight="false" outlineLevel="0" collapsed="false">
      <c r="A44" s="0" t="n">
        <v>1974</v>
      </c>
      <c r="B44" s="30" t="n">
        <f aca="false">B43/(1+C43)</f>
        <v>2.13400748622725</v>
      </c>
      <c r="C44" s="42" t="n">
        <v>0.1318</v>
      </c>
      <c r="F44" s="5" t="n">
        <v>41</v>
      </c>
      <c r="G44" s="50" t="n">
        <f aca="false">MIN('plafond sécu et CNAV'!$F44, 'Grilles et calculs individuels'!C45*'données complémentaire'!$I44)*$I$1/$B45</f>
        <v>9.96137099712055</v>
      </c>
      <c r="H44" s="50" t="n">
        <f aca="false">MIN('plafond sécu et CNAV'!$F44, 'Grilles et calculs individuels'!D45*'données complémentaire'!$I44)*$I$1/$B45</f>
        <v>10.0613992432166</v>
      </c>
      <c r="I44" s="50" t="n">
        <f aca="false">MIN('plafond sécu et CNAV'!$F44, 'Grilles et calculs individuels'!E45*'données complémentaire'!$I44)*$I$1/$B45</f>
        <v>10.0613992432166</v>
      </c>
      <c r="J44" s="50" t="n">
        <f aca="false">MIN('plafond sécu et CNAV'!$F44, 'Grilles et calculs individuels'!F45*'données complémentaire'!$I44)*$I$1/$B45</f>
        <v>10.0613992432166</v>
      </c>
      <c r="K44" s="50" t="n">
        <f aca="false">MIN('plafond sécu et CNAV'!$F44, 'Grilles et calculs individuels'!G45*'données complémentaire'!$I44)*$I$1/$B45</f>
        <v>9.77853982896898</v>
      </c>
      <c r="L44" s="50" t="n">
        <f aca="false">MIN('plafond sécu et CNAV'!$F44, 'Grilles et calculs individuels'!H45*'données complémentaire'!$I44)*$I$1/$B45</f>
        <v>9.77853982896898</v>
      </c>
      <c r="M44" s="50" t="n">
        <f aca="false">MIN('plafond sécu et CNAV'!$F44, 'Grilles et calculs individuels'!I45*'données complémentaire'!$I44)*$I$1/$B45</f>
        <v>0</v>
      </c>
      <c r="N44" s="50" t="n">
        <f aca="false">MIN('plafond sécu et CNAV'!$F44, 'Grilles et calculs individuels'!J45*'données complémentaire'!$I44)*$I$1/$B45</f>
        <v>0</v>
      </c>
    </row>
    <row r="45" customFormat="false" ht="12.85" hidden="false" customHeight="false" outlineLevel="0" collapsed="false">
      <c r="A45" s="0" t="n">
        <v>1973</v>
      </c>
      <c r="B45" s="30" t="n">
        <f aca="false">B44/(1+C44)</f>
        <v>1.88549875086345</v>
      </c>
      <c r="C45" s="4" t="n">
        <v>0.0954</v>
      </c>
      <c r="F45" s="5" t="n">
        <v>42</v>
      </c>
      <c r="G45" s="0"/>
      <c r="H45" s="50" t="n">
        <f aca="false">MIN('plafond sécu et CNAV'!$F45, 'Grilles et calculs individuels'!D46*'données complémentaire'!$I45)*$I$1/$B46</f>
        <v>9.88671559694392</v>
      </c>
      <c r="I45" s="0"/>
      <c r="J45" s="0"/>
      <c r="K45" s="0"/>
      <c r="L45" s="0"/>
      <c r="M45" s="0"/>
      <c r="N45" s="50"/>
    </row>
    <row r="46" customFormat="false" ht="12.85" hidden="false" customHeight="false" outlineLevel="0" collapsed="false">
      <c r="A46" s="0" t="n">
        <v>1972</v>
      </c>
      <c r="B46" s="30" t="n">
        <f aca="false">B45/(1+C45)</f>
        <v>1.7212878864921</v>
      </c>
      <c r="F46" s="2" t="s">
        <v>72</v>
      </c>
      <c r="G46" s="54" t="n">
        <f aca="false">SUM(G3:G45)</f>
        <v>463.404666903888</v>
      </c>
      <c r="H46" s="54" t="n">
        <f aca="false">SUM(H3:H45)</f>
        <v>520.793457051799</v>
      </c>
      <c r="I46" s="54" t="n">
        <f aca="false">SUM(I3:I45)</f>
        <v>510.906741454855</v>
      </c>
      <c r="J46" s="54" t="n">
        <f aca="false">SUM(J3:J45)</f>
        <v>510.420550593425</v>
      </c>
      <c r="K46" s="54" t="n">
        <f aca="false">SUM(K3:K45)</f>
        <v>398.782426324729</v>
      </c>
      <c r="L46" s="54" t="n">
        <f aca="false">SUM(L3:L45)</f>
        <v>398.782426324729</v>
      </c>
      <c r="M46" s="54" t="n">
        <f aca="false">SUM(M3:M45)</f>
        <v>327.060417627793</v>
      </c>
      <c r="N46" s="54" t="n">
        <f aca="false">SUM(N3:N45)</f>
        <v>446.264229452684</v>
      </c>
    </row>
    <row r="47" customFormat="false" ht="12.85" hidden="false" customHeight="false" outlineLevel="0" collapsed="false">
      <c r="G47" s="0"/>
      <c r="H47" s="0"/>
      <c r="I47" s="0"/>
      <c r="J47" s="0"/>
      <c r="K47" s="0"/>
      <c r="L47" s="0"/>
      <c r="M47" s="0"/>
    </row>
    <row r="48" customFormat="false" ht="12.85" hidden="false" customHeight="false" outlineLevel="0" collapsed="false">
      <c r="G48" s="0"/>
      <c r="H48" s="0"/>
      <c r="I48" s="0"/>
      <c r="J48" s="0"/>
      <c r="K48" s="0"/>
      <c r="L48" s="0"/>
      <c r="M48" s="0"/>
    </row>
    <row r="49" customFormat="false" ht="12.85" hidden="false" customHeight="false" outlineLevel="0" collapsed="false">
      <c r="G49" s="0"/>
      <c r="H49" s="0"/>
      <c r="I49" s="0"/>
      <c r="J49" s="0"/>
      <c r="K49" s="0"/>
      <c r="L49" s="0"/>
      <c r="M49" s="0"/>
    </row>
    <row r="50" customFormat="false" ht="12.85" hidden="false" customHeight="false" outlineLevel="0" collapsed="false">
      <c r="G50" s="0"/>
      <c r="H50" s="0"/>
      <c r="I50" s="0"/>
      <c r="J50" s="0"/>
      <c r="K50" s="0"/>
      <c r="L50" s="0"/>
      <c r="M50" s="0"/>
    </row>
    <row r="51" customFormat="false" ht="12.85" hidden="false" customHeight="false" outlineLevel="0" collapsed="false">
      <c r="G51" s="0"/>
      <c r="H51" s="0"/>
      <c r="I51" s="0"/>
      <c r="J51" s="0"/>
      <c r="K51" s="0"/>
      <c r="L51" s="0"/>
      <c r="M51" s="0"/>
    </row>
    <row r="52" customFormat="false" ht="12.85" hidden="false" customHeight="false" outlineLevel="0" collapsed="false">
      <c r="G52" s="0"/>
      <c r="H52" s="0"/>
      <c r="I52" s="0"/>
      <c r="J52" s="0"/>
      <c r="K52" s="0"/>
      <c r="L52" s="0"/>
      <c r="M52" s="0"/>
    </row>
    <row r="53" customFormat="false" ht="12.85" hidden="false" customHeight="false" outlineLevel="0" collapsed="false">
      <c r="F53" s="0" t="s">
        <v>73</v>
      </c>
      <c r="G53" s="0"/>
      <c r="H53" s="53" t="s">
        <v>74</v>
      </c>
      <c r="I53" s="4" t="n">
        <v>0.161</v>
      </c>
      <c r="J53" s="0"/>
      <c r="K53" s="0"/>
      <c r="L53" s="0"/>
      <c r="M53" s="0"/>
    </row>
    <row r="54" customFormat="false" ht="13.4" hidden="false" customHeight="false" outlineLevel="0" collapsed="false">
      <c r="F54" s="2" t="s">
        <v>47</v>
      </c>
      <c r="G54" s="54" t="s">
        <v>3</v>
      </c>
      <c r="H54" s="54" t="s">
        <v>48</v>
      </c>
      <c r="I54" s="54" t="s">
        <v>5</v>
      </c>
      <c r="J54" s="54" t="s">
        <v>6</v>
      </c>
      <c r="K54" s="54" t="s">
        <v>49</v>
      </c>
      <c r="L54" s="54" t="s">
        <v>50</v>
      </c>
      <c r="M54" s="54" t="s">
        <v>51</v>
      </c>
      <c r="N54" s="2" t="s">
        <v>10</v>
      </c>
    </row>
    <row r="55" customFormat="false" ht="12.85" hidden="false" customHeight="false" outlineLevel="0" collapsed="false">
      <c r="F55" s="5" t="n">
        <v>0</v>
      </c>
      <c r="G55" s="50" t="n">
        <f aca="false">MAX(0, 'Grilles et calculs individuels'!C4*'données complémentaire'!$I3-'plafond sécu et CNAV'!$F3)*$I$53/$B4</f>
        <v>0</v>
      </c>
      <c r="H55" s="55" t="s">
        <v>52</v>
      </c>
      <c r="I55" s="55" t="s">
        <v>52</v>
      </c>
      <c r="J55" s="55" t="s">
        <v>52</v>
      </c>
      <c r="K55" s="50" t="n">
        <f aca="false">MAX(0, 'Grilles et calculs individuels'!G4*'données complémentaire'!$I3-'plafond sécu et CNAV'!$F3)*$I$53/$B4</f>
        <v>0</v>
      </c>
      <c r="L55" s="50" t="n">
        <f aca="false">MAX(0, 'Grilles et calculs individuels'!H4*'données complémentaire'!$I3-'plafond sécu et CNAV'!$F3)*$I$53/$B4</f>
        <v>0</v>
      </c>
      <c r="M55" s="50" t="n">
        <f aca="false">MAX(0, 'Grilles et calculs individuels'!I4*'données complémentaire'!$I3-'plafond sécu et CNAV'!$F3)*$I$53/$B4</f>
        <v>0</v>
      </c>
      <c r="N55" s="55" t="s">
        <v>52</v>
      </c>
    </row>
    <row r="56" customFormat="false" ht="12.85" hidden="false" customHeight="false" outlineLevel="0" collapsed="false">
      <c r="F56" s="5" t="n">
        <v>1</v>
      </c>
      <c r="G56" s="50" t="n">
        <f aca="false">MAX(0, 'Grilles et calculs individuels'!C5*'données complémentaire'!$I4-'plafond sécu et CNAV'!$F4)*$I$53/$B5</f>
        <v>0</v>
      </c>
      <c r="H56" s="55" t="s">
        <v>52</v>
      </c>
      <c r="I56" s="55" t="s">
        <v>52</v>
      </c>
      <c r="J56" s="55" t="s">
        <v>52</v>
      </c>
      <c r="K56" s="50" t="n">
        <f aca="false">MAX(0, 'Grilles et calculs individuels'!G5*'données complémentaire'!$I4-'plafond sécu et CNAV'!$F4)*$I$53/$B5</f>
        <v>0</v>
      </c>
      <c r="L56" s="50" t="n">
        <f aca="false">MAX(0, 'Grilles et calculs individuels'!H5*'données complémentaire'!$I4-'plafond sécu et CNAV'!$F4)*$I$53/$B5</f>
        <v>0</v>
      </c>
      <c r="M56" s="50" t="n">
        <f aca="false">MAX(0, 'Grilles et calculs individuels'!I5*'données complémentaire'!$I4-'plafond sécu et CNAV'!$F4)*$I$53/$B5</f>
        <v>0</v>
      </c>
      <c r="N56" s="55" t="s">
        <v>52</v>
      </c>
    </row>
    <row r="57" customFormat="false" ht="12.85" hidden="false" customHeight="false" outlineLevel="0" collapsed="false">
      <c r="F57" s="5" t="n">
        <v>2</v>
      </c>
      <c r="G57" s="50" t="n">
        <f aca="false">MAX(0, 'Grilles et calculs individuels'!C6*'données complémentaire'!$I5-'plafond sécu et CNAV'!$F5)*$I$53/$B6</f>
        <v>0</v>
      </c>
      <c r="H57" s="55" t="s">
        <v>52</v>
      </c>
      <c r="I57" s="55" t="s">
        <v>52</v>
      </c>
      <c r="J57" s="55" t="s">
        <v>52</v>
      </c>
      <c r="K57" s="50" t="n">
        <f aca="false">MAX(0, 'Grilles et calculs individuels'!G6*'données complémentaire'!$I5-'plafond sécu et CNAV'!$F5)*$I$53/$B6</f>
        <v>0</v>
      </c>
      <c r="L57" s="50" t="n">
        <f aca="false">MAX(0, 'Grilles et calculs individuels'!H6*'données complémentaire'!$I5-'plafond sécu et CNAV'!$F5)*$I$53/$B6</f>
        <v>0</v>
      </c>
      <c r="M57" s="50" t="n">
        <f aca="false">MAX(0, 'Grilles et calculs individuels'!I6*'données complémentaire'!$I5-'plafond sécu et CNAV'!$F5)*$I$53/$B6</f>
        <v>0</v>
      </c>
      <c r="N57" s="55" t="s">
        <v>52</v>
      </c>
    </row>
    <row r="58" customFormat="false" ht="12.85" hidden="false" customHeight="false" outlineLevel="0" collapsed="false">
      <c r="F58" s="5" t="n">
        <v>3</v>
      </c>
      <c r="G58" s="50" t="n">
        <f aca="false">MAX(0, 'Grilles et calculs individuels'!C7*'données complémentaire'!$I6-'plafond sécu et CNAV'!$F6)*$I$53/$B7</f>
        <v>0</v>
      </c>
      <c r="H58" s="55" t="s">
        <v>52</v>
      </c>
      <c r="I58" s="55" t="s">
        <v>52</v>
      </c>
      <c r="J58" s="55" t="s">
        <v>52</v>
      </c>
      <c r="K58" s="50" t="n">
        <f aca="false">MAX(0, 'Grilles et calculs individuels'!G7*'données complémentaire'!$I6-'plafond sécu et CNAV'!$F6)*$I$53/$B7</f>
        <v>0</v>
      </c>
      <c r="L58" s="50" t="n">
        <f aca="false">MAX(0, 'Grilles et calculs individuels'!H7*'données complémentaire'!$I6-'plafond sécu et CNAV'!$F6)*$I$53/$B7</f>
        <v>0</v>
      </c>
      <c r="M58" s="50" t="n">
        <f aca="false">MAX(0, 'Grilles et calculs individuels'!I7*'données complémentaire'!$I6-'plafond sécu et CNAV'!$F6)*$I$53/$B7</f>
        <v>0</v>
      </c>
      <c r="N58" s="55" t="s">
        <v>52</v>
      </c>
    </row>
    <row r="59" customFormat="false" ht="12.85" hidden="false" customHeight="false" outlineLevel="0" collapsed="false">
      <c r="F59" s="5" t="n">
        <v>4</v>
      </c>
      <c r="G59" s="50" t="n">
        <f aca="false">MAX(0, 'Grilles et calculs individuels'!C8*'données complémentaire'!$I7-'plafond sécu et CNAV'!$F7)*$I$53/$B8</f>
        <v>0</v>
      </c>
      <c r="H59" s="55" t="s">
        <v>52</v>
      </c>
      <c r="I59" s="55" t="s">
        <v>52</v>
      </c>
      <c r="J59" s="55" t="s">
        <v>52</v>
      </c>
      <c r="K59" s="50" t="n">
        <f aca="false">MAX(0, 'Grilles et calculs individuels'!G8*'données complémentaire'!$I7-'plafond sécu et CNAV'!$F7)*$I$53/$B8</f>
        <v>0</v>
      </c>
      <c r="L59" s="50" t="n">
        <f aca="false">MAX(0, 'Grilles et calculs individuels'!H8*'données complémentaire'!$I7-'plafond sécu et CNAV'!$F7)*$I$53/$B8</f>
        <v>0</v>
      </c>
      <c r="M59" s="50" t="n">
        <f aca="false">MAX(0, 'Grilles et calculs individuels'!I8*'données complémentaire'!$I7-'plafond sécu et CNAV'!$F7)*$I$53/$B8</f>
        <v>0</v>
      </c>
      <c r="N59" s="55" t="s">
        <v>52</v>
      </c>
    </row>
    <row r="60" customFormat="false" ht="12.85" hidden="false" customHeight="false" outlineLevel="0" collapsed="false">
      <c r="F60" s="5" t="n">
        <v>5</v>
      </c>
      <c r="G60" s="50" t="n">
        <f aca="false">MAX(0, 'Grilles et calculs individuels'!C9*'données complémentaire'!$I8-'plafond sécu et CNAV'!$F8)*$I$53/$B9</f>
        <v>0</v>
      </c>
      <c r="H60" s="55" t="s">
        <v>52</v>
      </c>
      <c r="I60" s="55" t="s">
        <v>52</v>
      </c>
      <c r="J60" s="55" t="s">
        <v>52</v>
      </c>
      <c r="K60" s="50" t="n">
        <f aca="false">MAX(0, 'Grilles et calculs individuels'!G9*'données complémentaire'!$I8-'plafond sécu et CNAV'!$F8)*$I$53/$B9</f>
        <v>0</v>
      </c>
      <c r="L60" s="50" t="n">
        <f aca="false">MAX(0, 'Grilles et calculs individuels'!H9*'données complémentaire'!$I8-'plafond sécu et CNAV'!$F8)*$I$53/$B9</f>
        <v>0</v>
      </c>
      <c r="M60" s="50" t="n">
        <f aca="false">MAX(0, 'Grilles et calculs individuels'!I9*'données complémentaire'!$I8-'plafond sécu et CNAV'!$F8)*$I$53/$B9</f>
        <v>0</v>
      </c>
      <c r="N60" s="55" t="s">
        <v>52</v>
      </c>
    </row>
    <row r="61" customFormat="false" ht="12.85" hidden="false" customHeight="false" outlineLevel="0" collapsed="false">
      <c r="F61" s="5" t="n">
        <v>6</v>
      </c>
      <c r="G61" s="50" t="n">
        <f aca="false">MAX(0, 'Grilles et calculs individuels'!C10*'données complémentaire'!$I9-'plafond sécu et CNAV'!$F9)*$I$53/$B10</f>
        <v>0</v>
      </c>
      <c r="H61" s="55" t="s">
        <v>52</v>
      </c>
      <c r="I61" s="55" t="s">
        <v>52</v>
      </c>
      <c r="J61" s="55" t="s">
        <v>52</v>
      </c>
      <c r="K61" s="50" t="n">
        <f aca="false">MAX(0, 'Grilles et calculs individuels'!G10*'données complémentaire'!$I9-'plafond sécu et CNAV'!$F9)*$I$53/$B10</f>
        <v>0</v>
      </c>
      <c r="L61" s="50" t="n">
        <f aca="false">MAX(0, 'Grilles et calculs individuels'!H10*'données complémentaire'!$I9-'plafond sécu et CNAV'!$F9)*$I$53/$B10</f>
        <v>0</v>
      </c>
      <c r="M61" s="50" t="n">
        <f aca="false">MAX(0, 'Grilles et calculs individuels'!I10*'données complémentaire'!$I9-'plafond sécu et CNAV'!$F9)*$I$53/$B10</f>
        <v>0</v>
      </c>
      <c r="N61" s="55" t="s">
        <v>52</v>
      </c>
    </row>
    <row r="62" customFormat="false" ht="12.85" hidden="false" customHeight="false" outlineLevel="0" collapsed="false">
      <c r="F62" s="5" t="n">
        <v>7</v>
      </c>
      <c r="G62" s="50" t="n">
        <f aca="false">MAX(0, 'Grilles et calculs individuels'!C11*'données complémentaire'!$I10-'plafond sécu et CNAV'!$F10)*$I$53/$B11</f>
        <v>0</v>
      </c>
      <c r="H62" s="55" t="s">
        <v>52</v>
      </c>
      <c r="I62" s="55" t="s">
        <v>52</v>
      </c>
      <c r="J62" s="55" t="s">
        <v>52</v>
      </c>
      <c r="K62" s="50" t="n">
        <f aca="false">MAX(0, 'Grilles et calculs individuels'!G11*'données complémentaire'!$I10-'plafond sécu et CNAV'!$F10)*$I$53/$B11</f>
        <v>0</v>
      </c>
      <c r="L62" s="50" t="n">
        <f aca="false">MAX(0, 'Grilles et calculs individuels'!H11*'données complémentaire'!$I10-'plafond sécu et CNAV'!$F10)*$I$53/$B11</f>
        <v>0</v>
      </c>
      <c r="M62" s="50" t="n">
        <f aca="false">MAX(0, 'Grilles et calculs individuels'!I11*'données complémentaire'!$I10-'plafond sécu et CNAV'!$F10)*$I$53/$B11</f>
        <v>0</v>
      </c>
      <c r="N62" s="55" t="s">
        <v>52</v>
      </c>
    </row>
    <row r="63" customFormat="false" ht="12.85" hidden="false" customHeight="false" outlineLevel="0" collapsed="false">
      <c r="F63" s="5" t="n">
        <v>8</v>
      </c>
      <c r="G63" s="50" t="n">
        <f aca="false">MAX(0, 'Grilles et calculs individuels'!C12*'données complémentaire'!$I11-'plafond sécu et CNAV'!$F11)*$I$53/$B12</f>
        <v>0</v>
      </c>
      <c r="H63" s="55" t="s">
        <v>52</v>
      </c>
      <c r="I63" s="55" t="s">
        <v>52</v>
      </c>
      <c r="J63" s="55" t="s">
        <v>52</v>
      </c>
      <c r="K63" s="50" t="n">
        <f aca="false">MAX(0, 'Grilles et calculs individuels'!G12*'données complémentaire'!$I11-'plafond sécu et CNAV'!$F11)*$I$53/$B12</f>
        <v>0</v>
      </c>
      <c r="L63" s="50" t="n">
        <f aca="false">MAX(0, 'Grilles et calculs individuels'!H12*'données complémentaire'!$I11-'plafond sécu et CNAV'!$F11)*$I$53/$B12</f>
        <v>0</v>
      </c>
      <c r="M63" s="50" t="n">
        <f aca="false">MAX(0, 'Grilles et calculs individuels'!I12*'données complémentaire'!$I11-'plafond sécu et CNAV'!$F11)*$I$53/$B12</f>
        <v>0</v>
      </c>
      <c r="N63" s="55" t="s">
        <v>52</v>
      </c>
    </row>
    <row r="64" customFormat="false" ht="12.85" hidden="false" customHeight="false" outlineLevel="0" collapsed="false">
      <c r="F64" s="5" t="n">
        <v>9</v>
      </c>
      <c r="G64" s="50" t="n">
        <f aca="false">MAX(0, 'Grilles et calculs individuels'!C13*'données complémentaire'!$I12-'plafond sécu et CNAV'!$F12)*$I$53/$B13</f>
        <v>0</v>
      </c>
      <c r="H64" s="55" t="s">
        <v>52</v>
      </c>
      <c r="I64" s="55" t="s">
        <v>52</v>
      </c>
      <c r="J64" s="55" t="s">
        <v>52</v>
      </c>
      <c r="K64" s="50" t="n">
        <f aca="false">MAX(0, 'Grilles et calculs individuels'!G13*'données complémentaire'!$I12-'plafond sécu et CNAV'!$F12)*$I$53/$B13</f>
        <v>0</v>
      </c>
      <c r="L64" s="50" t="n">
        <f aca="false">MAX(0, 'Grilles et calculs individuels'!H13*'données complémentaire'!$I12-'plafond sécu et CNAV'!$F12)*$I$53/$B13</f>
        <v>0</v>
      </c>
      <c r="M64" s="50" t="n">
        <f aca="false">MAX(0, 'Grilles et calculs individuels'!I13*'données complémentaire'!$I12-'plafond sécu et CNAV'!$F12)*$I$53/$B13</f>
        <v>0</v>
      </c>
      <c r="N64" s="55" t="s">
        <v>52</v>
      </c>
    </row>
    <row r="65" customFormat="false" ht="12.85" hidden="false" customHeight="false" outlineLevel="0" collapsed="false">
      <c r="F65" s="5" t="n">
        <v>10</v>
      </c>
      <c r="G65" s="50" t="n">
        <f aca="false">MAX(0, 'Grilles et calculs individuels'!C14*'données complémentaire'!$I13-'plafond sécu et CNAV'!$F13)*$I$53/$B14</f>
        <v>0</v>
      </c>
      <c r="H65" s="55" t="s">
        <v>52</v>
      </c>
      <c r="I65" s="55" t="s">
        <v>52</v>
      </c>
      <c r="J65" s="55" t="s">
        <v>52</v>
      </c>
      <c r="K65" s="50" t="n">
        <f aca="false">MAX(0, 'Grilles et calculs individuels'!G14*'données complémentaire'!$I13-'plafond sécu et CNAV'!$F13)*$I$53/$B14</f>
        <v>0</v>
      </c>
      <c r="L65" s="50" t="n">
        <f aca="false">MAX(0, 'Grilles et calculs individuels'!H14*'données complémentaire'!$I13-'plafond sécu et CNAV'!$F13)*$I$53/$B14</f>
        <v>0</v>
      </c>
      <c r="M65" s="50" t="n">
        <f aca="false">MAX(0, 'Grilles et calculs individuels'!I14*'données complémentaire'!$I13-'plafond sécu et CNAV'!$F13)*$I$53/$B14</f>
        <v>0</v>
      </c>
      <c r="N65" s="55" t="s">
        <v>52</v>
      </c>
    </row>
    <row r="66" customFormat="false" ht="12.85" hidden="false" customHeight="false" outlineLevel="0" collapsed="false">
      <c r="F66" s="5" t="n">
        <v>11</v>
      </c>
      <c r="G66" s="50" t="n">
        <f aca="false">MAX(0, 'Grilles et calculs individuels'!C15*'données complémentaire'!$I14-'plafond sécu et CNAV'!$F14)*$I$53/$B15</f>
        <v>0</v>
      </c>
      <c r="H66" s="55" t="s">
        <v>52</v>
      </c>
      <c r="I66" s="55" t="s">
        <v>52</v>
      </c>
      <c r="J66" s="55" t="s">
        <v>52</v>
      </c>
      <c r="K66" s="50" t="n">
        <f aca="false">MAX(0, 'Grilles et calculs individuels'!G15*'données complémentaire'!$I14-'plafond sécu et CNAV'!$F14)*$I$53/$B15</f>
        <v>0</v>
      </c>
      <c r="L66" s="50" t="n">
        <f aca="false">MAX(0, 'Grilles et calculs individuels'!H15*'données complémentaire'!$I14-'plafond sécu et CNAV'!$F14)*$I$53/$B15</f>
        <v>0</v>
      </c>
      <c r="M66" s="50" t="n">
        <f aca="false">MAX(0, 'Grilles et calculs individuels'!I15*'données complémentaire'!$I14-'plafond sécu et CNAV'!$F14)*$I$53/$B15</f>
        <v>0</v>
      </c>
      <c r="N66" s="55" t="s">
        <v>52</v>
      </c>
    </row>
    <row r="67" customFormat="false" ht="12.85" hidden="false" customHeight="false" outlineLevel="0" collapsed="false">
      <c r="F67" s="5" t="n">
        <v>12</v>
      </c>
      <c r="G67" s="50" t="n">
        <f aca="false">MAX(0, 'Grilles et calculs individuels'!C16*'données complémentaire'!$I15-'plafond sécu et CNAV'!$F15)*$I$53/$B16</f>
        <v>0</v>
      </c>
      <c r="H67" s="55" t="s">
        <v>52</v>
      </c>
      <c r="I67" s="55" t="s">
        <v>52</v>
      </c>
      <c r="J67" s="55" t="s">
        <v>52</v>
      </c>
      <c r="K67" s="50" t="n">
        <f aca="false">MAX(0, 'Grilles et calculs individuels'!G16*'données complémentaire'!$I15-'plafond sécu et CNAV'!$F15)*$I$53/$B16</f>
        <v>0</v>
      </c>
      <c r="L67" s="50" t="n">
        <f aca="false">MAX(0, 'Grilles et calculs individuels'!H16*'données complémentaire'!$I15-'plafond sécu et CNAV'!$F15)*$I$53/$B16</f>
        <v>0</v>
      </c>
      <c r="M67" s="50" t="n">
        <f aca="false">MAX(0, 'Grilles et calculs individuels'!I16*'données complémentaire'!$I15-'plafond sécu et CNAV'!$F15)*$I$53/$B16</f>
        <v>0</v>
      </c>
      <c r="N67" s="55" t="s">
        <v>52</v>
      </c>
    </row>
    <row r="68" customFormat="false" ht="12.85" hidden="false" customHeight="false" outlineLevel="0" collapsed="false">
      <c r="F68" s="5" t="n">
        <v>13</v>
      </c>
      <c r="G68" s="50" t="n">
        <f aca="false">MAX(0, 'Grilles et calculs individuels'!C17*'données complémentaire'!$I16-'plafond sécu et CNAV'!$F16)*$I$53/$B17</f>
        <v>0</v>
      </c>
      <c r="H68" s="55" t="s">
        <v>52</v>
      </c>
      <c r="I68" s="55" t="s">
        <v>52</v>
      </c>
      <c r="J68" s="55" t="s">
        <v>52</v>
      </c>
      <c r="K68" s="50" t="n">
        <f aca="false">MAX(0, 'Grilles et calculs individuels'!G17*'données complémentaire'!$I16-'plafond sécu et CNAV'!$F16)*$I$53/$B17</f>
        <v>0</v>
      </c>
      <c r="L68" s="50" t="n">
        <f aca="false">MAX(0, 'Grilles et calculs individuels'!H17*'données complémentaire'!$I16-'plafond sécu et CNAV'!$F16)*$I$53/$B17</f>
        <v>0</v>
      </c>
      <c r="M68" s="50" t="n">
        <f aca="false">MAX(0, 'Grilles et calculs individuels'!I17*'données complémentaire'!$I16-'plafond sécu et CNAV'!$F16)*$I$53/$B17</f>
        <v>0</v>
      </c>
      <c r="N68" s="55" t="s">
        <v>52</v>
      </c>
    </row>
    <row r="69" customFormat="false" ht="12.85" hidden="false" customHeight="false" outlineLevel="0" collapsed="false">
      <c r="F69" s="5" t="n">
        <v>14</v>
      </c>
      <c r="G69" s="50" t="n">
        <f aca="false">MAX(0, 'Grilles et calculs individuels'!C18*'données complémentaire'!$I17-'plafond sécu et CNAV'!$F17)*$I$53/$B18</f>
        <v>0</v>
      </c>
      <c r="H69" s="55" t="s">
        <v>52</v>
      </c>
      <c r="I69" s="55" t="s">
        <v>52</v>
      </c>
      <c r="J69" s="55" t="s">
        <v>52</v>
      </c>
      <c r="K69" s="50" t="n">
        <f aca="false">MAX(0, 'Grilles et calculs individuels'!G18*'données complémentaire'!$I17-'plafond sécu et CNAV'!$F17)*$I$53/$B18</f>
        <v>0</v>
      </c>
      <c r="L69" s="50" t="n">
        <f aca="false">MAX(0, 'Grilles et calculs individuels'!H18*'données complémentaire'!$I17-'plafond sécu et CNAV'!$F17)*$I$53/$B18</f>
        <v>0</v>
      </c>
      <c r="M69" s="50" t="n">
        <f aca="false">MAX(0, 'Grilles et calculs individuels'!I18*'données complémentaire'!$I17-'plafond sécu et CNAV'!$F17)*$I$53/$B18</f>
        <v>0</v>
      </c>
      <c r="N69" s="55" t="s">
        <v>52</v>
      </c>
    </row>
    <row r="70" customFormat="false" ht="12.85" hidden="false" customHeight="false" outlineLevel="0" collapsed="false">
      <c r="F70" s="5" t="n">
        <v>15</v>
      </c>
      <c r="G70" s="50" t="n">
        <f aca="false">MAX(0, 'Grilles et calculs individuels'!C19*'données complémentaire'!$I18-'plafond sécu et CNAV'!$F18)*$I$53/$B19</f>
        <v>0</v>
      </c>
      <c r="H70" s="55" t="s">
        <v>52</v>
      </c>
      <c r="I70" s="55" t="s">
        <v>52</v>
      </c>
      <c r="J70" s="55" t="s">
        <v>52</v>
      </c>
      <c r="K70" s="50" t="n">
        <f aca="false">MAX(0, 'Grilles et calculs individuels'!G19*'données complémentaire'!$I18-'plafond sécu et CNAV'!$F18)*$I$53/$B19</f>
        <v>0</v>
      </c>
      <c r="L70" s="50" t="n">
        <f aca="false">MAX(0, 'Grilles et calculs individuels'!H19*'données complémentaire'!$I18-'plafond sécu et CNAV'!$F18)*$I$53/$B19</f>
        <v>0</v>
      </c>
      <c r="M70" s="50" t="n">
        <f aca="false">MAX(0, 'Grilles et calculs individuels'!I19*'données complémentaire'!$I18-'plafond sécu et CNAV'!$F18)*$I$53/$B19</f>
        <v>0</v>
      </c>
      <c r="N70" s="55" t="s">
        <v>52</v>
      </c>
    </row>
    <row r="71" customFormat="false" ht="12.85" hidden="false" customHeight="false" outlineLevel="0" collapsed="false">
      <c r="F71" s="5" t="n">
        <v>16</v>
      </c>
      <c r="G71" s="50" t="n">
        <f aca="false">MAX(0, 'Grilles et calculs individuels'!C20*'données complémentaire'!$I19-'plafond sécu et CNAV'!$F19)*$I$53/$B20</f>
        <v>0</v>
      </c>
      <c r="H71" s="55" t="s">
        <v>52</v>
      </c>
      <c r="I71" s="55" t="s">
        <v>52</v>
      </c>
      <c r="J71" s="55" t="s">
        <v>52</v>
      </c>
      <c r="K71" s="50" t="n">
        <f aca="false">MAX(0, 'Grilles et calculs individuels'!G20*'données complémentaire'!$I19-'plafond sécu et CNAV'!$F19)*$I$53/$B20</f>
        <v>0</v>
      </c>
      <c r="L71" s="50" t="n">
        <f aca="false">MAX(0, 'Grilles et calculs individuels'!H20*'données complémentaire'!$I19-'plafond sécu et CNAV'!$F19)*$I$53/$B20</f>
        <v>0</v>
      </c>
      <c r="M71" s="50" t="n">
        <f aca="false">MAX(0, 'Grilles et calculs individuels'!I20*'données complémentaire'!$I19-'plafond sécu et CNAV'!$F19)*$I$53/$B20</f>
        <v>0</v>
      </c>
      <c r="N71" s="55" t="s">
        <v>52</v>
      </c>
    </row>
    <row r="72" customFormat="false" ht="12.85" hidden="false" customHeight="false" outlineLevel="0" collapsed="false">
      <c r="F72" s="5" t="n">
        <v>17</v>
      </c>
      <c r="G72" s="50" t="n">
        <f aca="false">MAX(0, 'Grilles et calculs individuels'!C21*'données complémentaire'!$I20-'plafond sécu et CNAV'!$F20)*$I$53/$B21</f>
        <v>0</v>
      </c>
      <c r="H72" s="55" t="s">
        <v>52</v>
      </c>
      <c r="I72" s="55" t="s">
        <v>52</v>
      </c>
      <c r="J72" s="55" t="s">
        <v>52</v>
      </c>
      <c r="K72" s="50" t="n">
        <f aca="false">MAX(0, 'Grilles et calculs individuels'!G21*'données complémentaire'!$I20-'plafond sécu et CNAV'!$F20)*$I$53/$B21</f>
        <v>0</v>
      </c>
      <c r="L72" s="50" t="n">
        <f aca="false">MAX(0, 'Grilles et calculs individuels'!H21*'données complémentaire'!$I20-'plafond sécu et CNAV'!$F20)*$I$53/$B21</f>
        <v>0</v>
      </c>
      <c r="M72" s="50" t="n">
        <f aca="false">MAX(0, 'Grilles et calculs individuels'!I21*'données complémentaire'!$I20-'plafond sécu et CNAV'!$F20)*$I$53/$B21</f>
        <v>0</v>
      </c>
      <c r="N72" s="55" t="s">
        <v>52</v>
      </c>
    </row>
    <row r="73" customFormat="false" ht="12.85" hidden="false" customHeight="false" outlineLevel="0" collapsed="false">
      <c r="F73" s="5" t="n">
        <v>18</v>
      </c>
      <c r="G73" s="50" t="n">
        <f aca="false">MAX(0, 'Grilles et calculs individuels'!C22*'données complémentaire'!$I21-'plafond sécu et CNAV'!$F21)*$I$53/$B22</f>
        <v>0</v>
      </c>
      <c r="H73" s="55" t="s">
        <v>52</v>
      </c>
      <c r="I73" s="55" t="s">
        <v>52</v>
      </c>
      <c r="J73" s="55" t="s">
        <v>52</v>
      </c>
      <c r="K73" s="50" t="n">
        <f aca="false">MAX(0, 'Grilles et calculs individuels'!G22*'données complémentaire'!$I21-'plafond sécu et CNAV'!$F21)*$I$53/$B22</f>
        <v>0</v>
      </c>
      <c r="L73" s="50" t="n">
        <f aca="false">MAX(0, 'Grilles et calculs individuels'!H22*'données complémentaire'!$I21-'plafond sécu et CNAV'!$F21)*$I$53/$B22</f>
        <v>0</v>
      </c>
      <c r="M73" s="50" t="n">
        <f aca="false">MAX(0, 'Grilles et calculs individuels'!I22*'données complémentaire'!$I21-'plafond sécu et CNAV'!$F21)*$I$53/$B22</f>
        <v>0</v>
      </c>
      <c r="N73" s="55" t="s">
        <v>52</v>
      </c>
    </row>
    <row r="74" customFormat="false" ht="12.85" hidden="false" customHeight="false" outlineLevel="0" collapsed="false">
      <c r="F74" s="5" t="n">
        <v>19</v>
      </c>
      <c r="G74" s="50" t="n">
        <f aca="false">MAX(0, 'Grilles et calculs individuels'!C23*'données complémentaire'!$I22-'plafond sécu et CNAV'!$F22)*$I$53/$B23</f>
        <v>0</v>
      </c>
      <c r="H74" s="55" t="s">
        <v>52</v>
      </c>
      <c r="I74" s="55" t="s">
        <v>52</v>
      </c>
      <c r="J74" s="55" t="s">
        <v>52</v>
      </c>
      <c r="K74" s="50" t="n">
        <f aca="false">MAX(0, 'Grilles et calculs individuels'!G23*'données complémentaire'!$I22-'plafond sécu et CNAV'!$F22)*$I$53/$B23</f>
        <v>0</v>
      </c>
      <c r="L74" s="50" t="n">
        <f aca="false">MAX(0, 'Grilles et calculs individuels'!H23*'données complémentaire'!$I22-'plafond sécu et CNAV'!$F22)*$I$53/$B23</f>
        <v>0</v>
      </c>
      <c r="M74" s="50" t="n">
        <f aca="false">MAX(0, 'Grilles et calculs individuels'!I23*'données complémentaire'!$I22-'plafond sécu et CNAV'!$F22)*$I$53/$B23</f>
        <v>0</v>
      </c>
      <c r="N74" s="55" t="s">
        <v>52</v>
      </c>
    </row>
    <row r="75" customFormat="false" ht="12.85" hidden="false" customHeight="false" outlineLevel="0" collapsed="false">
      <c r="F75" s="5" t="n">
        <v>20</v>
      </c>
      <c r="G75" s="50" t="n">
        <f aca="false">MAX(0, 'Grilles et calculs individuels'!C24*'données complémentaire'!$I23-'plafond sécu et CNAV'!$F23)*$I$53/$B24</f>
        <v>0</v>
      </c>
      <c r="H75" s="55" t="s">
        <v>52</v>
      </c>
      <c r="I75" s="55" t="s">
        <v>52</v>
      </c>
      <c r="J75" s="55" t="s">
        <v>52</v>
      </c>
      <c r="K75" s="50" t="n">
        <f aca="false">MAX(0, 'Grilles et calculs individuels'!G24*'données complémentaire'!$I23-'plafond sécu et CNAV'!$F23)*$I$53/$B24</f>
        <v>0</v>
      </c>
      <c r="L75" s="50" t="n">
        <f aca="false">MAX(0, 'Grilles et calculs individuels'!H24*'données complémentaire'!$I23-'plafond sécu et CNAV'!$F23)*$I$53/$B24</f>
        <v>0</v>
      </c>
      <c r="M75" s="50" t="n">
        <f aca="false">MAX(0, 'Grilles et calculs individuels'!I24*'données complémentaire'!$I23-'plafond sécu et CNAV'!$F23)*$I$53/$B24</f>
        <v>0</v>
      </c>
      <c r="N75" s="55" t="s">
        <v>52</v>
      </c>
    </row>
    <row r="76" customFormat="false" ht="12.85" hidden="false" customHeight="false" outlineLevel="0" collapsed="false">
      <c r="F76" s="5" t="n">
        <v>21</v>
      </c>
      <c r="G76" s="50" t="n">
        <f aca="false">MAX(0, 'Grilles et calculs individuels'!C25*'données complémentaire'!$I24-'plafond sécu et CNAV'!$F24)*$I$53/$B25</f>
        <v>0</v>
      </c>
      <c r="H76" s="55" t="s">
        <v>52</v>
      </c>
      <c r="I76" s="55" t="s">
        <v>52</v>
      </c>
      <c r="J76" s="55" t="s">
        <v>52</v>
      </c>
      <c r="K76" s="50" t="n">
        <f aca="false">MAX(0, 'Grilles et calculs individuels'!G25*'données complémentaire'!$I24-'plafond sécu et CNAV'!$F24)*$I$53/$B25</f>
        <v>0</v>
      </c>
      <c r="L76" s="50" t="n">
        <f aca="false">MAX(0, 'Grilles et calculs individuels'!H25*'données complémentaire'!$I24-'plafond sécu et CNAV'!$F24)*$I$53/$B25</f>
        <v>0</v>
      </c>
      <c r="M76" s="50" t="n">
        <f aca="false">MAX(0, 'Grilles et calculs individuels'!I25*'données complémentaire'!$I24-'plafond sécu et CNAV'!$F24)*$I$53/$B25</f>
        <v>0</v>
      </c>
      <c r="N76" s="55" t="s">
        <v>52</v>
      </c>
    </row>
    <row r="77" customFormat="false" ht="12.85" hidden="false" customHeight="false" outlineLevel="0" collapsed="false">
      <c r="F77" s="5" t="n">
        <v>22</v>
      </c>
      <c r="G77" s="50" t="n">
        <f aca="false">MAX(0, 'Grilles et calculs individuels'!C26*'données complémentaire'!$I25-'plafond sécu et CNAV'!$F25)*$I$53/$B26</f>
        <v>0</v>
      </c>
      <c r="H77" s="55" t="s">
        <v>52</v>
      </c>
      <c r="I77" s="55" t="s">
        <v>52</v>
      </c>
      <c r="J77" s="55" t="s">
        <v>52</v>
      </c>
      <c r="K77" s="50" t="n">
        <f aca="false">MAX(0, 'Grilles et calculs individuels'!G26*'données complémentaire'!$I25-'plafond sécu et CNAV'!$F25)*$I$53/$B26</f>
        <v>0</v>
      </c>
      <c r="L77" s="50" t="n">
        <f aca="false">MAX(0, 'Grilles et calculs individuels'!H26*'données complémentaire'!$I25-'plafond sécu et CNAV'!$F25)*$I$53/$B26</f>
        <v>0</v>
      </c>
      <c r="M77" s="50" t="n">
        <f aca="false">MAX(0, 'Grilles et calculs individuels'!I26*'données complémentaire'!$I25-'plafond sécu et CNAV'!$F25)*$I$53/$B26</f>
        <v>0</v>
      </c>
      <c r="N77" s="55" t="s">
        <v>52</v>
      </c>
    </row>
    <row r="78" customFormat="false" ht="12.85" hidden="false" customHeight="false" outlineLevel="0" collapsed="false">
      <c r="F78" s="5" t="n">
        <v>23</v>
      </c>
      <c r="G78" s="50" t="n">
        <f aca="false">MAX(0, 'Grilles et calculs individuels'!C27*'données complémentaire'!$I26-'plafond sécu et CNAV'!$F26)*$I$53/$B27</f>
        <v>0</v>
      </c>
      <c r="H78" s="55" t="s">
        <v>52</v>
      </c>
      <c r="I78" s="55" t="s">
        <v>52</v>
      </c>
      <c r="J78" s="55" t="s">
        <v>52</v>
      </c>
      <c r="K78" s="50" t="n">
        <f aca="false">MAX(0, 'Grilles et calculs individuels'!G27*'données complémentaire'!$I26-'plafond sécu et CNAV'!$F26)*$I$53/$B27</f>
        <v>0</v>
      </c>
      <c r="L78" s="50" t="n">
        <f aca="false">MAX(0, 'Grilles et calculs individuels'!H27*'données complémentaire'!$I26-'plafond sécu et CNAV'!$F26)*$I$53/$B27</f>
        <v>0</v>
      </c>
      <c r="M78" s="50" t="n">
        <f aca="false">MAX(0, 'Grilles et calculs individuels'!I27*'données complémentaire'!$I26-'plafond sécu et CNAV'!$F26)*$I$53/$B27</f>
        <v>0</v>
      </c>
      <c r="N78" s="55" t="s">
        <v>52</v>
      </c>
    </row>
    <row r="79" customFormat="false" ht="12.85" hidden="false" customHeight="false" outlineLevel="0" collapsed="false">
      <c r="F79" s="5" t="n">
        <v>24</v>
      </c>
      <c r="G79" s="50" t="n">
        <f aca="false">MAX(0, 'Grilles et calculs individuels'!C28*'données complémentaire'!$I27-'plafond sécu et CNAV'!$F27)*$I$53/$B28</f>
        <v>0</v>
      </c>
      <c r="H79" s="55" t="s">
        <v>52</v>
      </c>
      <c r="I79" s="55" t="s">
        <v>52</v>
      </c>
      <c r="J79" s="55" t="s">
        <v>52</v>
      </c>
      <c r="K79" s="50" t="n">
        <f aca="false">MAX(0, 'Grilles et calculs individuels'!G28*'données complémentaire'!$I27-'plafond sécu et CNAV'!$F27)*$I$53/$B28</f>
        <v>0</v>
      </c>
      <c r="L79" s="50" t="n">
        <f aca="false">MAX(0, 'Grilles et calculs individuels'!H28*'données complémentaire'!$I27-'plafond sécu et CNAV'!$F27)*$I$53/$B28</f>
        <v>0</v>
      </c>
      <c r="M79" s="50" t="n">
        <f aca="false">MAX(0, 'Grilles et calculs individuels'!I28*'données complémentaire'!$I27-'plafond sécu et CNAV'!$F27)*$I$53/$B28</f>
        <v>0</v>
      </c>
      <c r="N79" s="55" t="s">
        <v>52</v>
      </c>
    </row>
    <row r="80" customFormat="false" ht="12.85" hidden="false" customHeight="false" outlineLevel="0" collapsed="false">
      <c r="F80" s="5" t="n">
        <v>25</v>
      </c>
      <c r="G80" s="50" t="n">
        <f aca="false">MAX(0, 'Grilles et calculs individuels'!C29*'données complémentaire'!$I28-'plafond sécu et CNAV'!$F28)*$I$53/$B29</f>
        <v>0</v>
      </c>
      <c r="H80" s="55" t="s">
        <v>52</v>
      </c>
      <c r="I80" s="55" t="s">
        <v>52</v>
      </c>
      <c r="J80" s="55" t="s">
        <v>52</v>
      </c>
      <c r="K80" s="50" t="n">
        <f aca="false">MAX(0, 'Grilles et calculs individuels'!G29*'données complémentaire'!$I28-'plafond sécu et CNAV'!$F28)*$I$53/$B29</f>
        <v>0</v>
      </c>
      <c r="L80" s="50" t="n">
        <f aca="false">MAX(0, 'Grilles et calculs individuels'!H29*'données complémentaire'!$I28-'plafond sécu et CNAV'!$F28)*$I$53/$B29</f>
        <v>0</v>
      </c>
      <c r="M80" s="50" t="n">
        <f aca="false">MAX(0, 'Grilles et calculs individuels'!I29*'données complémentaire'!$I28-'plafond sécu et CNAV'!$F28)*$I$53/$B29</f>
        <v>0</v>
      </c>
      <c r="N80" s="55" t="s">
        <v>52</v>
      </c>
    </row>
    <row r="81" customFormat="false" ht="12.85" hidden="false" customHeight="false" outlineLevel="0" collapsed="false">
      <c r="F81" s="5" t="n">
        <v>26</v>
      </c>
      <c r="G81" s="50" t="n">
        <f aca="false">MAX(0, 'Grilles et calculs individuels'!C30*'données complémentaire'!$I29-'plafond sécu et CNAV'!$F29)*$I$53/$B30</f>
        <v>0</v>
      </c>
      <c r="H81" s="55" t="s">
        <v>52</v>
      </c>
      <c r="I81" s="55" t="s">
        <v>52</v>
      </c>
      <c r="J81" s="55" t="s">
        <v>52</v>
      </c>
      <c r="K81" s="50" t="n">
        <f aca="false">MAX(0, 'Grilles et calculs individuels'!G30*'données complémentaire'!$I29-'plafond sécu et CNAV'!$F29)*$I$53/$B30</f>
        <v>0</v>
      </c>
      <c r="L81" s="50" t="n">
        <f aca="false">MAX(0, 'Grilles et calculs individuels'!H30*'données complémentaire'!$I29-'plafond sécu et CNAV'!$F29)*$I$53/$B30</f>
        <v>0</v>
      </c>
      <c r="M81" s="50" t="n">
        <f aca="false">MAX(0, 'Grilles et calculs individuels'!I30*'données complémentaire'!$I29-'plafond sécu et CNAV'!$F29)*$I$53/$B30</f>
        <v>0</v>
      </c>
      <c r="N81" s="55" t="s">
        <v>52</v>
      </c>
    </row>
    <row r="82" customFormat="false" ht="12.85" hidden="false" customHeight="false" outlineLevel="0" collapsed="false">
      <c r="F82" s="5" t="n">
        <v>27</v>
      </c>
      <c r="G82" s="50" t="n">
        <f aca="false">MAX(0, 'Grilles et calculs individuels'!C31*'données complémentaire'!$I30-'plafond sécu et CNAV'!$F30)*$I$53/$B31</f>
        <v>0</v>
      </c>
      <c r="H82" s="55" t="s">
        <v>52</v>
      </c>
      <c r="I82" s="55" t="s">
        <v>52</v>
      </c>
      <c r="J82" s="55" t="s">
        <v>52</v>
      </c>
      <c r="K82" s="50" t="n">
        <f aca="false">MAX(0, 'Grilles et calculs individuels'!G31*'données complémentaire'!$I30-'plafond sécu et CNAV'!$F30)*$I$53/$B31</f>
        <v>0</v>
      </c>
      <c r="L82" s="50" t="n">
        <f aca="false">MAX(0, 'Grilles et calculs individuels'!H31*'données complémentaire'!$I30-'plafond sécu et CNAV'!$F30)*$I$53/$B31</f>
        <v>0</v>
      </c>
      <c r="M82" s="50" t="n">
        <f aca="false">MAX(0, 'Grilles et calculs individuels'!I31*'données complémentaire'!$I30-'plafond sécu et CNAV'!$F30)*$I$53/$B31</f>
        <v>0</v>
      </c>
      <c r="N82" s="55" t="s">
        <v>52</v>
      </c>
    </row>
    <row r="83" customFormat="false" ht="12.85" hidden="false" customHeight="false" outlineLevel="0" collapsed="false">
      <c r="F83" s="5" t="n">
        <v>28</v>
      </c>
      <c r="G83" s="50" t="n">
        <f aca="false">MAX(0, 'Grilles et calculs individuels'!C32*'données complémentaire'!$I31-'plafond sécu et CNAV'!$F31)*$I$53/$B32</f>
        <v>0</v>
      </c>
      <c r="H83" s="55" t="s">
        <v>52</v>
      </c>
      <c r="I83" s="55" t="s">
        <v>52</v>
      </c>
      <c r="J83" s="55" t="s">
        <v>52</v>
      </c>
      <c r="K83" s="50" t="n">
        <f aca="false">MAX(0, 'Grilles et calculs individuels'!G32*'données complémentaire'!$I31-'plafond sécu et CNAV'!$F31)*$I$53/$B32</f>
        <v>0</v>
      </c>
      <c r="L83" s="50" t="n">
        <f aca="false">MAX(0, 'Grilles et calculs individuels'!H32*'données complémentaire'!$I31-'plafond sécu et CNAV'!$F31)*$I$53/$B32</f>
        <v>0</v>
      </c>
      <c r="M83" s="50" t="n">
        <f aca="false">MAX(0, 'Grilles et calculs individuels'!I32*'données complémentaire'!$I31-'plafond sécu et CNAV'!$F31)*$I$53/$B32</f>
        <v>0</v>
      </c>
      <c r="N83" s="55" t="s">
        <v>52</v>
      </c>
    </row>
    <row r="84" customFormat="false" ht="12.85" hidden="false" customHeight="false" outlineLevel="0" collapsed="false">
      <c r="F84" s="5" t="n">
        <v>29</v>
      </c>
      <c r="G84" s="50" t="n">
        <f aca="false">MAX(0, 'Grilles et calculs individuels'!C33*'données complémentaire'!$I32-'plafond sécu et CNAV'!$F32)*$I$53/$B33</f>
        <v>0</v>
      </c>
      <c r="H84" s="55" t="s">
        <v>52</v>
      </c>
      <c r="I84" s="55" t="s">
        <v>52</v>
      </c>
      <c r="J84" s="55" t="s">
        <v>52</v>
      </c>
      <c r="K84" s="50" t="n">
        <f aca="false">MAX(0, 'Grilles et calculs individuels'!G33*'données complémentaire'!$I32-'plafond sécu et CNAV'!$F32)*$I$53/$B33</f>
        <v>0</v>
      </c>
      <c r="L84" s="50" t="n">
        <f aca="false">MAX(0, 'Grilles et calculs individuels'!H33*'données complémentaire'!$I32-'plafond sécu et CNAV'!$F32)*$I$53/$B33</f>
        <v>0</v>
      </c>
      <c r="M84" s="50" t="n">
        <f aca="false">MAX(0, 'Grilles et calculs individuels'!I33*'données complémentaire'!$I32-'plafond sécu et CNAV'!$F32)*$I$53/$B33</f>
        <v>0</v>
      </c>
      <c r="N84" s="55" t="s">
        <v>52</v>
      </c>
    </row>
    <row r="85" customFormat="false" ht="12.85" hidden="false" customHeight="false" outlineLevel="0" collapsed="false">
      <c r="F85" s="5" t="n">
        <v>30</v>
      </c>
      <c r="G85" s="50" t="n">
        <f aca="false">MAX(0, 'Grilles et calculs individuels'!C34*'données complémentaire'!$I33-'plafond sécu et CNAV'!$F33)*$I$53/$B34</f>
        <v>0</v>
      </c>
      <c r="H85" s="55" t="s">
        <v>52</v>
      </c>
      <c r="I85" s="55" t="s">
        <v>52</v>
      </c>
      <c r="J85" s="55" t="s">
        <v>52</v>
      </c>
      <c r="K85" s="50" t="n">
        <f aca="false">MAX(0, 'Grilles et calculs individuels'!G34*'données complémentaire'!$I33-'plafond sécu et CNAV'!$F33)*$I$53/$B34</f>
        <v>0</v>
      </c>
      <c r="L85" s="50" t="n">
        <f aca="false">MAX(0, 'Grilles et calculs individuels'!H34*'données complémentaire'!$I33-'plafond sécu et CNAV'!$F33)*$I$53/$B34</f>
        <v>0</v>
      </c>
      <c r="M85" s="50" t="n">
        <f aca="false">MAX(0, 'Grilles et calculs individuels'!I34*'données complémentaire'!$I33-'plafond sécu et CNAV'!$F33)*$I$53/$B34</f>
        <v>0</v>
      </c>
      <c r="N85" s="55" t="s">
        <v>52</v>
      </c>
    </row>
    <row r="86" customFormat="false" ht="12.85" hidden="false" customHeight="false" outlineLevel="0" collapsed="false">
      <c r="F86" s="5" t="n">
        <v>31</v>
      </c>
      <c r="G86" s="50" t="n">
        <f aca="false">MAX(0, 'Grilles et calculs individuels'!C35*'données complémentaire'!$I34-'plafond sécu et CNAV'!$F34)*$I$53/$B35</f>
        <v>0</v>
      </c>
      <c r="H86" s="55" t="s">
        <v>52</v>
      </c>
      <c r="I86" s="55" t="s">
        <v>52</v>
      </c>
      <c r="J86" s="55" t="s">
        <v>52</v>
      </c>
      <c r="K86" s="50" t="n">
        <f aca="false">MAX(0, 'Grilles et calculs individuels'!G35*'données complémentaire'!$I34-'plafond sécu et CNAV'!$F34)*$I$53/$B35</f>
        <v>0</v>
      </c>
      <c r="L86" s="50" t="n">
        <f aca="false">MAX(0, 'Grilles et calculs individuels'!H35*'données complémentaire'!$I34-'plafond sécu et CNAV'!$F34)*$I$53/$B35</f>
        <v>0</v>
      </c>
      <c r="M86" s="50" t="n">
        <f aca="false">MAX(0, 'Grilles et calculs individuels'!I35*'données complémentaire'!$I34-'plafond sécu et CNAV'!$F34)*$I$53/$B35</f>
        <v>0</v>
      </c>
      <c r="N86" s="55" t="s">
        <v>52</v>
      </c>
    </row>
    <row r="87" customFormat="false" ht="12.85" hidden="false" customHeight="false" outlineLevel="0" collapsed="false">
      <c r="F87" s="5" t="n">
        <v>32</v>
      </c>
      <c r="G87" s="50" t="n">
        <f aca="false">MAX(0, 'Grilles et calculs individuels'!C36*'données complémentaire'!$I35-'plafond sécu et CNAV'!$F35)*$I$53/$B36</f>
        <v>0</v>
      </c>
      <c r="H87" s="55" t="s">
        <v>52</v>
      </c>
      <c r="I87" s="55" t="s">
        <v>52</v>
      </c>
      <c r="J87" s="55" t="s">
        <v>52</v>
      </c>
      <c r="K87" s="50" t="n">
        <f aca="false">MAX(0, 'Grilles et calculs individuels'!G36*'données complémentaire'!$I35-'plafond sécu et CNAV'!$F35)*$I$53/$B36</f>
        <v>0</v>
      </c>
      <c r="L87" s="50" t="n">
        <f aca="false">MAX(0, 'Grilles et calculs individuels'!H36*'données complémentaire'!$I35-'plafond sécu et CNAV'!$F35)*$I$53/$B36</f>
        <v>0</v>
      </c>
      <c r="M87" s="50" t="n">
        <f aca="false">MAX(0, 'Grilles et calculs individuels'!I36*'données complémentaire'!$I35-'plafond sécu et CNAV'!$F35)*$I$53/$B36</f>
        <v>0</v>
      </c>
      <c r="N87" s="55" t="s">
        <v>52</v>
      </c>
    </row>
    <row r="88" customFormat="false" ht="12.85" hidden="false" customHeight="false" outlineLevel="0" collapsed="false">
      <c r="F88" s="5" t="n">
        <v>33</v>
      </c>
      <c r="G88" s="50" t="n">
        <f aca="false">MAX(0, 'Grilles et calculs individuels'!C37*'données complémentaire'!$I36-'plafond sécu et CNAV'!$F36)*$I$53/$B37</f>
        <v>0</v>
      </c>
      <c r="H88" s="55" t="s">
        <v>52</v>
      </c>
      <c r="I88" s="55" t="s">
        <v>52</v>
      </c>
      <c r="J88" s="55" t="s">
        <v>52</v>
      </c>
      <c r="K88" s="50" t="n">
        <f aca="false">MAX(0, 'Grilles et calculs individuels'!G37*'données complémentaire'!$I36-'plafond sécu et CNAV'!$F36)*$I$53/$B37</f>
        <v>0</v>
      </c>
      <c r="L88" s="50" t="n">
        <f aca="false">MAX(0, 'Grilles et calculs individuels'!H37*'données complémentaire'!$I36-'plafond sécu et CNAV'!$F36)*$I$53/$B37</f>
        <v>0</v>
      </c>
      <c r="M88" s="50" t="n">
        <f aca="false">MAX(0, 'Grilles et calculs individuels'!I37*'données complémentaire'!$I36-'plafond sécu et CNAV'!$F36)*$I$53/$B37</f>
        <v>0</v>
      </c>
      <c r="N88" s="55" t="s">
        <v>52</v>
      </c>
    </row>
    <row r="89" customFormat="false" ht="12.85" hidden="false" customHeight="false" outlineLevel="0" collapsed="false">
      <c r="F89" s="5" t="n">
        <v>34</v>
      </c>
      <c r="G89" s="50" t="n">
        <f aca="false">MAX(0, 'Grilles et calculs individuels'!C38*'données complémentaire'!$I37-'plafond sécu et CNAV'!$F37)*$I$53/$B38</f>
        <v>0</v>
      </c>
      <c r="H89" s="55" t="s">
        <v>52</v>
      </c>
      <c r="I89" s="55" t="s">
        <v>52</v>
      </c>
      <c r="J89" s="55" t="s">
        <v>52</v>
      </c>
      <c r="K89" s="50" t="n">
        <f aca="false">MAX(0, 'Grilles et calculs individuels'!G38*'données complémentaire'!$I37-'plafond sécu et CNAV'!$F37)*$I$53/$B38</f>
        <v>0</v>
      </c>
      <c r="L89" s="50" t="n">
        <f aca="false">MAX(0, 'Grilles et calculs individuels'!H38*'données complémentaire'!$I37-'plafond sécu et CNAV'!$F37)*$I$53/$B38</f>
        <v>0</v>
      </c>
      <c r="M89" s="50" t="n">
        <f aca="false">MAX(0, 'Grilles et calculs individuels'!I38*'données complémentaire'!$I37-'plafond sécu et CNAV'!$F37)*$I$53/$B38</f>
        <v>0</v>
      </c>
      <c r="N89" s="55" t="s">
        <v>52</v>
      </c>
    </row>
    <row r="90" customFormat="false" ht="12.85" hidden="false" customHeight="false" outlineLevel="0" collapsed="false">
      <c r="F90" s="5" t="n">
        <v>35</v>
      </c>
      <c r="G90" s="50" t="n">
        <f aca="false">MAX(0, 'Grilles et calculs individuels'!C39*'données complémentaire'!$I38-'plafond sécu et CNAV'!$F38)*$I$53/$B39</f>
        <v>0</v>
      </c>
      <c r="H90" s="55" t="s">
        <v>52</v>
      </c>
      <c r="I90" s="55" t="s">
        <v>52</v>
      </c>
      <c r="J90" s="55" t="s">
        <v>52</v>
      </c>
      <c r="K90" s="50" t="n">
        <f aca="false">MAX(0, 'Grilles et calculs individuels'!G39*'données complémentaire'!$I38-'plafond sécu et CNAV'!$F38)*$I$53/$B39</f>
        <v>0</v>
      </c>
      <c r="L90" s="50" t="n">
        <f aca="false">MAX(0, 'Grilles et calculs individuels'!H39*'données complémentaire'!$I38-'plafond sécu et CNAV'!$F38)*$I$53/$B39</f>
        <v>0</v>
      </c>
      <c r="M90" s="50" t="n">
        <f aca="false">MAX(0, 'Grilles et calculs individuels'!I39*'données complémentaire'!$I38-'plafond sécu et CNAV'!$F38)*$I$53/$B39</f>
        <v>0</v>
      </c>
      <c r="N90" s="55" t="s">
        <v>52</v>
      </c>
    </row>
    <row r="91" customFormat="false" ht="12.85" hidden="false" customHeight="false" outlineLevel="0" collapsed="false">
      <c r="F91" s="5" t="n">
        <v>36</v>
      </c>
      <c r="G91" s="50" t="n">
        <f aca="false">MAX(0, 'Grilles et calculs individuels'!C40*'données complémentaire'!$I39-'plafond sécu et CNAV'!$F39)*$I$53/$B40</f>
        <v>0</v>
      </c>
      <c r="H91" s="55" t="s">
        <v>52</v>
      </c>
      <c r="I91" s="55" t="s">
        <v>52</v>
      </c>
      <c r="J91" s="55" t="s">
        <v>52</v>
      </c>
      <c r="K91" s="50" t="n">
        <f aca="false">MAX(0, 'Grilles et calculs individuels'!G40*'données complémentaire'!$I39-'plafond sécu et CNAV'!$F39)*$I$53/$B40</f>
        <v>0</v>
      </c>
      <c r="L91" s="50" t="n">
        <f aca="false">MAX(0, 'Grilles et calculs individuels'!H40*'données complémentaire'!$I39-'plafond sécu et CNAV'!$F39)*$I$53/$B40</f>
        <v>0</v>
      </c>
      <c r="M91" s="50" t="n">
        <f aca="false">MAX(0, 'Grilles et calculs individuels'!I40*'données complémentaire'!$I39-'plafond sécu et CNAV'!$F39)*$I$53/$B40</f>
        <v>0</v>
      </c>
      <c r="N91" s="55" t="s">
        <v>52</v>
      </c>
    </row>
    <row r="92" customFormat="false" ht="12.85" hidden="false" customHeight="false" outlineLevel="0" collapsed="false">
      <c r="F92" s="5" t="n">
        <v>37</v>
      </c>
      <c r="G92" s="50" t="n">
        <f aca="false">MAX(0, 'Grilles et calculs individuels'!C41*'données complémentaire'!$I40-'plafond sécu et CNAV'!$F40)*$I$53/$B41</f>
        <v>0</v>
      </c>
      <c r="H92" s="55" t="s">
        <v>52</v>
      </c>
      <c r="I92" s="55" t="s">
        <v>52</v>
      </c>
      <c r="J92" s="55" t="s">
        <v>52</v>
      </c>
      <c r="K92" s="50" t="n">
        <f aca="false">MAX(0, 'Grilles et calculs individuels'!G41*'données complémentaire'!$I40-'plafond sécu et CNAV'!$F40)*$I$53/$B41</f>
        <v>0</v>
      </c>
      <c r="L92" s="50" t="n">
        <f aca="false">MAX(0, 'Grilles et calculs individuels'!H41*'données complémentaire'!$I40-'plafond sécu et CNAV'!$F40)*$I$53/$B41</f>
        <v>0</v>
      </c>
      <c r="M92" s="50" t="n">
        <f aca="false">MAX(0, 'Grilles et calculs individuels'!I41*'données complémentaire'!$I40-'plafond sécu et CNAV'!$F40)*$I$53/$B41</f>
        <v>0</v>
      </c>
      <c r="N92" s="55" t="s">
        <v>52</v>
      </c>
    </row>
    <row r="93" customFormat="false" ht="12.85" hidden="false" customHeight="false" outlineLevel="0" collapsed="false">
      <c r="F93" s="5" t="n">
        <v>38</v>
      </c>
      <c r="G93" s="50" t="n">
        <f aca="false">MAX(0, 'Grilles et calculs individuels'!C42*'données complémentaire'!$I41-'plafond sécu et CNAV'!$F41)*$I$53/$B42</f>
        <v>0</v>
      </c>
      <c r="H93" s="55" t="s">
        <v>52</v>
      </c>
      <c r="I93" s="55" t="s">
        <v>52</v>
      </c>
      <c r="J93" s="55" t="s">
        <v>52</v>
      </c>
      <c r="K93" s="50" t="n">
        <f aca="false">MAX(0, 'Grilles et calculs individuels'!G42*'données complémentaire'!$I41-'plafond sécu et CNAV'!$F41)*$I$53/$B42</f>
        <v>0</v>
      </c>
      <c r="L93" s="50" t="n">
        <f aca="false">MAX(0, 'Grilles et calculs individuels'!H42*'données complémentaire'!$I41-'plafond sécu et CNAV'!$F41)*$I$53/$B42</f>
        <v>0</v>
      </c>
      <c r="M93" s="50" t="n">
        <f aca="false">MAX(0, 'Grilles et calculs individuels'!I42*'données complémentaire'!$I41-'plafond sécu et CNAV'!$F41)*$I$53/$B42</f>
        <v>0</v>
      </c>
      <c r="N93" s="55" t="s">
        <v>52</v>
      </c>
    </row>
    <row r="94" customFormat="false" ht="12.85" hidden="false" customHeight="false" outlineLevel="0" collapsed="false">
      <c r="F94" s="5" t="n">
        <v>39</v>
      </c>
      <c r="G94" s="50" t="n">
        <f aca="false">MAX(0, 'Grilles et calculs individuels'!C43*'données complémentaire'!$I42-'plafond sécu et CNAV'!$F42)*$I$53/$B43</f>
        <v>0</v>
      </c>
      <c r="H94" s="55" t="s">
        <v>52</v>
      </c>
      <c r="I94" s="55" t="s">
        <v>52</v>
      </c>
      <c r="J94" s="55" t="s">
        <v>52</v>
      </c>
      <c r="K94" s="50" t="n">
        <f aca="false">MAX(0, 'Grilles et calculs individuels'!G43*'données complémentaire'!$I42-'plafond sécu et CNAV'!$F42)*$I$53/$B43</f>
        <v>0</v>
      </c>
      <c r="L94" s="50" t="n">
        <f aca="false">MAX(0, 'Grilles et calculs individuels'!H43*'données complémentaire'!$I42-'plafond sécu et CNAV'!$F42)*$I$53/$B43</f>
        <v>0</v>
      </c>
      <c r="M94" s="50" t="n">
        <f aca="false">MAX(0, 'Grilles et calculs individuels'!I43*'données complémentaire'!$I42-'plafond sécu et CNAV'!$F42)*$I$53/$B43</f>
        <v>0</v>
      </c>
      <c r="N94" s="55" t="s">
        <v>52</v>
      </c>
    </row>
    <row r="95" customFormat="false" ht="12.85" hidden="false" customHeight="false" outlineLevel="0" collapsed="false">
      <c r="F95" s="5" t="n">
        <v>40</v>
      </c>
      <c r="G95" s="50" t="n">
        <f aca="false">MAX(0, 'Grilles et calculs individuels'!C44*'données complémentaire'!$I43-'plafond sécu et CNAV'!$F43)*$I$53/$B44</f>
        <v>0.17272457661553</v>
      </c>
      <c r="H95" s="55" t="s">
        <v>52</v>
      </c>
      <c r="I95" s="55" t="s">
        <v>52</v>
      </c>
      <c r="J95" s="55" t="s">
        <v>52</v>
      </c>
      <c r="K95" s="50" t="n">
        <f aca="false">MAX(0, 'Grilles et calculs individuels'!G44*'données complémentaire'!$I43-'plafond sécu et CNAV'!$F43)*$I$53/$B44</f>
        <v>0</v>
      </c>
      <c r="L95" s="50" t="n">
        <f aca="false">MAX(0, 'Grilles et calculs individuels'!H44*'données complémentaire'!$I43-'plafond sécu et CNAV'!$F43)*$I$53/$B44</f>
        <v>0</v>
      </c>
      <c r="M95" s="50" t="n">
        <f aca="false">MAX(0, 'Grilles et calculs individuels'!I44*'données complémentaire'!$I43-'plafond sécu et CNAV'!$F43)*$I$53/$B44</f>
        <v>0</v>
      </c>
    </row>
    <row r="96" customFormat="false" ht="12.85" hidden="false" customHeight="false" outlineLevel="0" collapsed="false">
      <c r="F96" s="5" t="n">
        <v>41</v>
      </c>
      <c r="G96" s="50" t="n">
        <f aca="false">MAX(0, 'Grilles et calculs individuels'!C45*'données complémentaire'!$I44-'plafond sécu et CNAV'!$F44)*$I$53/$B45</f>
        <v>0</v>
      </c>
      <c r="H96" s="55" t="s">
        <v>52</v>
      </c>
      <c r="I96" s="55" t="s">
        <v>52</v>
      </c>
      <c r="J96" s="55" t="s">
        <v>52</v>
      </c>
      <c r="K96" s="50" t="n">
        <f aca="false">MAX(0, 'Grilles et calculs individuels'!G45*'données complémentaire'!$I44-'plafond sécu et CNAV'!$F44)*$I$53/$B45</f>
        <v>0</v>
      </c>
      <c r="L96" s="50" t="n">
        <f aca="false">MAX(0, 'Grilles et calculs individuels'!H45*'données complémentaire'!$I44-'plafond sécu et CNAV'!$F44)*$I$53/$B45</f>
        <v>0</v>
      </c>
      <c r="M96" s="50" t="n">
        <f aca="false">MAX(0, 'Grilles et calculs individuels'!I45*'données complémentaire'!$I44-'plafond sécu et CNAV'!$F44)*$I$53/$B45</f>
        <v>0</v>
      </c>
    </row>
    <row r="97" customFormat="false" ht="12.85" hidden="false" customHeight="false" outlineLevel="0" collapsed="false">
      <c r="F97" s="2" t="s">
        <v>75</v>
      </c>
      <c r="G97" s="54" t="n">
        <f aca="false">SUM(G55:G94)</f>
        <v>0</v>
      </c>
      <c r="H97" s="54" t="n">
        <v>0</v>
      </c>
      <c r="I97" s="54" t="n">
        <f aca="false">SUM(I55:I94)</f>
        <v>0</v>
      </c>
      <c r="J97" s="54" t="n">
        <f aca="false">SUM(J55:J94)</f>
        <v>0</v>
      </c>
      <c r="K97" s="54" t="n">
        <f aca="false">SUM(K55:K94)</f>
        <v>0</v>
      </c>
      <c r="L97" s="54" t="n">
        <f aca="false">SUM(L55:L94)</f>
        <v>0</v>
      </c>
      <c r="M97" s="54" t="n">
        <f aca="false">SUM(M55:M94)</f>
        <v>0</v>
      </c>
      <c r="N97" s="54" t="n">
        <f aca="false">SUM(N55:N94)</f>
        <v>0</v>
      </c>
    </row>
    <row r="98" customFormat="false" ht="12.85" hidden="false" customHeight="false" outlineLevel="0" collapsed="false">
      <c r="F98" s="2" t="s">
        <v>76</v>
      </c>
      <c r="G98" s="54" t="n">
        <f aca="false">G46+G97</f>
        <v>463.404666903888</v>
      </c>
      <c r="H98" s="54" t="n">
        <f aca="false">H46+H97</f>
        <v>520.793457051799</v>
      </c>
      <c r="I98" s="54" t="n">
        <f aca="false">I46+I97</f>
        <v>510.906741454855</v>
      </c>
      <c r="J98" s="54" t="n">
        <f aca="false">J46+J97</f>
        <v>510.420550593425</v>
      </c>
      <c r="K98" s="54" t="n">
        <f aca="false">K46+K97</f>
        <v>398.782426324729</v>
      </c>
      <c r="L98" s="54" t="n">
        <f aca="false">L46+L97</f>
        <v>398.782426324729</v>
      </c>
      <c r="M98" s="54" t="n">
        <f aca="false">M46+M97</f>
        <v>327.060417627793</v>
      </c>
      <c r="N98" s="54" t="n">
        <f aca="false">N46+N97</f>
        <v>446.264229452684</v>
      </c>
    </row>
    <row r="99" customFormat="false" ht="12.85" hidden="false" customHeight="false" outlineLevel="0" collapsed="false">
      <c r="F99" s="2" t="s">
        <v>77</v>
      </c>
      <c r="G99" s="54" t="n">
        <f aca="false">G98*$D$4</f>
        <v>579.858259696835</v>
      </c>
      <c r="H99" s="54" t="n">
        <f aca="false">H98*$D$4</f>
        <v>651.668852808916</v>
      </c>
      <c r="I99" s="54" t="n">
        <f aca="false">I98*$D$4</f>
        <v>639.297605582461</v>
      </c>
      <c r="J99" s="54" t="n">
        <f aca="false">J98*$D$4</f>
        <v>638.689234957553</v>
      </c>
      <c r="K99" s="54" t="n">
        <f aca="false">K98*$D$4</f>
        <v>498.996450060134</v>
      </c>
      <c r="L99" s="54" t="n">
        <f aca="false">L98*$D$4</f>
        <v>498.996450060134</v>
      </c>
      <c r="M99" s="54" t="n">
        <f aca="false">M98*$D$4</f>
        <v>409.250700577658</v>
      </c>
      <c r="N99" s="54" t="n">
        <f aca="false">N98*$D$4</f>
        <v>558.410430314144</v>
      </c>
    </row>
  </sheetData>
  <sheetProtection sheet="true" password="9cd6" objects="true" scenarios="true"/>
  <printOptions headings="false" gridLines="false" gridLinesSet="true" horizontalCentered="false" verticalCentered="false"/>
  <pageMargins left="0.7875" right="0.7875" top="1.025" bottom="1.025" header="0.7875" footer="0.787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&amp;C&amp;A</oddHeader>
    <oddFooter>&amp;CPage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34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M13" activeCellId="0" sqref="M13"/>
    </sheetView>
  </sheetViews>
  <sheetFormatPr defaultRowHeight="12.85"/>
  <cols>
    <col collapsed="false" hidden="false" max="2" min="1" style="0" width="11.5204081632653"/>
    <col collapsed="false" hidden="false" max="3" min="3" style="0" width="25.5561224489796"/>
    <col collapsed="false" hidden="false" max="4" min="4" style="0" width="17.6581632653061"/>
    <col collapsed="false" hidden="false" max="5" min="5" style="0" width="11.5204081632653"/>
    <col collapsed="false" hidden="false" max="6" min="6" style="29" width="18.1887755102041"/>
    <col collapsed="false" hidden="false" max="7" min="7" style="0" width="20.1683673469388"/>
    <col collapsed="false" hidden="false" max="8" min="8" style="0" width="49.530612244898"/>
    <col collapsed="false" hidden="false" max="9" min="9" style="0" width="18.7551020408163"/>
    <col collapsed="false" hidden="false" max="10" min="10" style="0" width="23.8316326530612"/>
    <col collapsed="false" hidden="false" max="1025" min="11" style="0" width="11.5204081632653"/>
  </cols>
  <sheetData>
    <row r="1" customFormat="false" ht="12.8" hidden="false" customHeight="false" outlineLevel="0" collapsed="false">
      <c r="F1" s="0"/>
      <c r="G1" s="0" t="n">
        <v>5</v>
      </c>
      <c r="H1" s="0" t="n">
        <v>10</v>
      </c>
      <c r="I1" s="0" t="n">
        <v>14</v>
      </c>
      <c r="J1" s="0" t="n">
        <v>20</v>
      </c>
    </row>
    <row r="2" customFormat="false" ht="12.8" hidden="false" customHeight="false" outlineLevel="0" collapsed="false">
      <c r="A2" s="0" t="s">
        <v>78</v>
      </c>
      <c r="B2" s="56" t="s">
        <v>36</v>
      </c>
      <c r="C2" s="56" t="s">
        <v>79</v>
      </c>
      <c r="D2" s="56" t="s">
        <v>80</v>
      </c>
      <c r="E2" s="56" t="s">
        <v>81</v>
      </c>
      <c r="F2" s="57" t="s">
        <v>82</v>
      </c>
      <c r="G2" s="58" t="s">
        <v>83</v>
      </c>
      <c r="H2" s="58" t="s">
        <v>84</v>
      </c>
      <c r="I2" s="58" t="s">
        <v>85</v>
      </c>
      <c r="J2" s="58" t="s">
        <v>86</v>
      </c>
    </row>
    <row r="3" customFormat="false" ht="12.8" hidden="false" customHeight="false" outlineLevel="0" collapsed="false">
      <c r="A3" s="0" t="n">
        <v>1</v>
      </c>
      <c r="B3" s="5" t="n">
        <v>2014</v>
      </c>
      <c r="C3" s="59" t="n">
        <v>55000</v>
      </c>
      <c r="D3" s="60" t="n">
        <v>0.015</v>
      </c>
      <c r="E3" s="8" t="n">
        <f aca="false">SUM($C$3:C3)</f>
        <v>55000</v>
      </c>
      <c r="F3" s="61" t="n">
        <f aca="false">E3*$C$34</f>
        <v>261955537.287818</v>
      </c>
      <c r="G3" s="62" t="n">
        <f aca="false">$C3*$C$34*$A3/G1</f>
        <v>52391107.4575635</v>
      </c>
      <c r="H3" s="62" t="n">
        <f aca="false">$C3*$C$34*$A3/H1</f>
        <v>26195553.7287818</v>
      </c>
      <c r="I3" s="62" t="n">
        <f aca="false">$C3*$C$34*$A3/I1</f>
        <v>18711109.8062727</v>
      </c>
      <c r="J3" s="62" t="n">
        <f aca="false">$C3*$C$34*$A3/J1</f>
        <v>13097776.8643909</v>
      </c>
    </row>
    <row r="4" customFormat="false" ht="12.8" hidden="false" customHeight="false" outlineLevel="0" collapsed="false">
      <c r="A4" s="0" t="n">
        <v>2</v>
      </c>
      <c r="B4" s="5" t="n">
        <v>2015</v>
      </c>
      <c r="C4" s="59" t="n">
        <f aca="false">C3*(1+D3)</f>
        <v>55825</v>
      </c>
      <c r="D4" s="60" t="n">
        <v>0.015</v>
      </c>
      <c r="E4" s="8" t="n">
        <f aca="false">SUM($C$3:C4)</f>
        <v>110825</v>
      </c>
      <c r="F4" s="61" t="n">
        <f aca="false">E4*$C$34</f>
        <v>527840407.634953</v>
      </c>
      <c r="G4" s="62" t="n">
        <f aca="false">$C4*$C$34*(1/G$1)*MIN(G$1,$A4)+G3</f>
        <v>158745055.596418</v>
      </c>
      <c r="H4" s="62" t="n">
        <f aca="false">$C4*$C$34*(1/H$1)*MIN(H$1,$A4)+H3</f>
        <v>79372527.7982087</v>
      </c>
      <c r="I4" s="62" t="n">
        <f aca="false">$C4*$C$34*(1/I$1)*MIN(I$1,$A4)+I3</f>
        <v>56694662.7130062</v>
      </c>
      <c r="J4" s="62" t="n">
        <f aca="false">$C4*$C$34*(1/J$1)*MIN(J$1,$A4)+J3</f>
        <v>39686263.8991044</v>
      </c>
    </row>
    <row r="5" customFormat="false" ht="12.8" hidden="false" customHeight="false" outlineLevel="0" collapsed="false">
      <c r="A5" s="0" t="n">
        <v>3</v>
      </c>
      <c r="B5" s="5" t="n">
        <v>2016</v>
      </c>
      <c r="C5" s="59" t="n">
        <f aca="false">C4*(1+D4)</f>
        <v>56662.375</v>
      </c>
      <c r="D5" s="60" t="n">
        <v>0.015</v>
      </c>
      <c r="E5" s="8" t="n">
        <f aca="false">SUM($C$3:C5)</f>
        <v>167487.375</v>
      </c>
      <c r="F5" s="61" t="n">
        <f aca="false">E5*$C$34</f>
        <v>797713551.037295</v>
      </c>
      <c r="G5" s="62" t="n">
        <f aca="false">$C5*$C$34*(1/G$1)*MIN(G$1,$A5)+G4</f>
        <v>320668941.637823</v>
      </c>
      <c r="H5" s="62" t="n">
        <f aca="false">$C5*$C$34*(1/H$1)*MIN(H$1,$A5)+H4</f>
        <v>160334470.818911</v>
      </c>
      <c r="I5" s="62" t="n">
        <f aca="false">$C5*$C$34*(1/I$1)*MIN(I$1,$A5)+I4</f>
        <v>114524622.013508</v>
      </c>
      <c r="J5" s="62" t="n">
        <f aca="false">$C5*$C$34*(1/J$1)*MIN(J$1,$A5)+J4</f>
        <v>80167235.4094557</v>
      </c>
    </row>
    <row r="6" customFormat="false" ht="12.8" hidden="false" customHeight="false" outlineLevel="0" collapsed="false">
      <c r="A6" s="0" t="n">
        <v>4</v>
      </c>
      <c r="B6" s="5" t="n">
        <v>2017</v>
      </c>
      <c r="C6" s="59" t="n">
        <f aca="false">C5*(1+D5)</f>
        <v>57512.310625</v>
      </c>
      <c r="D6" s="60" t="n">
        <v>0.015</v>
      </c>
      <c r="E6" s="8" t="n">
        <f aca="false">SUM($C$3:C6)</f>
        <v>224999.685625</v>
      </c>
      <c r="F6" s="61" t="n">
        <f aca="false">E6*$C$34</f>
        <v>1071634791.59067</v>
      </c>
      <c r="G6" s="62" t="n">
        <f aca="false">$C6*$C$34*(1/G$1)*MIN(G$1,$A6)+G5</f>
        <v>539805934.080524</v>
      </c>
      <c r="H6" s="62" t="n">
        <f aca="false">$C6*$C$34*(1/H$1)*MIN(H$1,$A6)+H5</f>
        <v>269902967.040262</v>
      </c>
      <c r="I6" s="62" t="n">
        <f aca="false">$C6*$C$34*(1/I$1)*MIN(I$1,$A6)+I5</f>
        <v>192787833.600187</v>
      </c>
      <c r="J6" s="62" t="n">
        <f aca="false">$C6*$C$34*(1/J$1)*MIN(J$1,$A6)+J5</f>
        <v>134951483.520131</v>
      </c>
    </row>
    <row r="7" customFormat="false" ht="12.8" hidden="false" customHeight="false" outlineLevel="0" collapsed="false">
      <c r="A7" s="0" t="n">
        <v>5</v>
      </c>
      <c r="B7" s="5" t="n">
        <v>2018</v>
      </c>
      <c r="C7" s="59" t="n">
        <f aca="false">C6*(1+D6)</f>
        <v>58374.995284375</v>
      </c>
      <c r="D7" s="60" t="n">
        <v>0.015</v>
      </c>
      <c r="E7" s="8" t="n">
        <f aca="false">SUM($C$3:C7)</f>
        <v>283374.680909375</v>
      </c>
      <c r="F7" s="61" t="n">
        <f aca="false">E7*$C$34</f>
        <v>1349664850.75235</v>
      </c>
      <c r="G7" s="62" t="n">
        <f aca="false">$C7*$C$34*(1/G$1)*MIN(G$1,$A7)+G6</f>
        <v>817835993.242202</v>
      </c>
      <c r="H7" s="62" t="n">
        <f aca="false">$C7*$C$34*(1/H$1)*MIN(H$1,$A7)+H6</f>
        <v>408917996.621101</v>
      </c>
      <c r="I7" s="62" t="n">
        <f aca="false">$C7*$C$34*(1/I$1)*MIN(I$1,$A7)+I6</f>
        <v>292084283.300786</v>
      </c>
      <c r="J7" s="62" t="n">
        <f aca="false">$C7*$C$34*(1/J$1)*MIN(J$1,$A7)+J6</f>
        <v>204458998.31055</v>
      </c>
    </row>
    <row r="8" customFormat="false" ht="12.8" hidden="false" customHeight="false" outlineLevel="0" collapsed="false">
      <c r="A8" s="0" t="n">
        <v>6</v>
      </c>
      <c r="B8" s="5" t="n">
        <v>2019</v>
      </c>
      <c r="C8" s="59" t="n">
        <f aca="false">C7*(1+D7)</f>
        <v>59250.6202136406</v>
      </c>
      <c r="D8" s="60" t="n">
        <v>0.015</v>
      </c>
      <c r="E8" s="8" t="n">
        <f aca="false">SUM($C$3:C8)</f>
        <v>342625.301123016</v>
      </c>
      <c r="F8" s="61" t="n">
        <f aca="false">E8*$C$34</f>
        <v>1631865360.80145</v>
      </c>
      <c r="G8" s="62" t="n">
        <f aca="false">$C8*$C$34*(1/G$1)*MIN(G$1,$A8)+G7</f>
        <v>1100036503.2913</v>
      </c>
      <c r="H8" s="62" t="n">
        <f aca="false">$C8*$C$34*(1/H$1)*MIN(H$1,$A8)+H7</f>
        <v>578238302.650563</v>
      </c>
      <c r="I8" s="62" t="n">
        <f aca="false">$C8*$C$34*(1/I$1)*MIN(I$1,$A8)+I7</f>
        <v>413027359.036116</v>
      </c>
      <c r="J8" s="62" t="n">
        <f aca="false">$C8*$C$34*(1/J$1)*MIN(J$1,$A8)+J7</f>
        <v>289119151.325281</v>
      </c>
    </row>
    <row r="9" customFormat="false" ht="12.8" hidden="false" customHeight="false" outlineLevel="0" collapsed="false">
      <c r="A9" s="0" t="n">
        <v>7</v>
      </c>
      <c r="B9" s="5" t="n">
        <v>2020</v>
      </c>
      <c r="C9" s="59" t="n">
        <f aca="false">C8*(1+D8)</f>
        <v>60139.3795168452</v>
      </c>
      <c r="D9" s="60" t="n">
        <v>0.015</v>
      </c>
      <c r="E9" s="8" t="n">
        <f aca="false">SUM($C$3:C9)</f>
        <v>402764.680639861</v>
      </c>
      <c r="F9" s="61" t="n">
        <f aca="false">E9*$C$34</f>
        <v>1918298878.50129</v>
      </c>
      <c r="G9" s="62" t="n">
        <f aca="false">$C9*$C$34*(1/G$1)*MIN(G$1,$A9)+G8</f>
        <v>1386470020.99114</v>
      </c>
      <c r="H9" s="62" t="n">
        <f aca="false">$C9*$C$34*(1/H$1)*MIN(H$1,$A9)+H8</f>
        <v>778741765.04045</v>
      </c>
      <c r="I9" s="62" t="n">
        <f aca="false">$C9*$C$34*(1/I$1)*MIN(I$1,$A9)+I8</f>
        <v>556244117.886036</v>
      </c>
      <c r="J9" s="62" t="n">
        <f aca="false">$C9*$C$34*(1/J$1)*MIN(J$1,$A9)+J8</f>
        <v>389370882.520225</v>
      </c>
    </row>
    <row r="10" customFormat="false" ht="12.8" hidden="false" customHeight="false" outlineLevel="0" collapsed="false">
      <c r="A10" s="0" t="n">
        <v>8</v>
      </c>
      <c r="B10" s="5" t="n">
        <v>2021</v>
      </c>
      <c r="C10" s="59" t="n">
        <f aca="false">C9*(1+D9)</f>
        <v>61041.4702095979</v>
      </c>
      <c r="D10" s="60" t="n">
        <v>0.007</v>
      </c>
      <c r="E10" s="8" t="n">
        <f aca="false">SUM($C$3:C10)</f>
        <v>463806.150849459</v>
      </c>
      <c r="F10" s="61" t="n">
        <f aca="false">E10*$C$34</f>
        <v>2209028898.96663</v>
      </c>
      <c r="G10" s="62" t="n">
        <f aca="false">$C10*$C$34*(1/G$1)*MIN(G$1,$A10)+G9</f>
        <v>1677200041.45648</v>
      </c>
      <c r="H10" s="62" t="n">
        <f aca="false">$C10*$C$34*(1/H$1)*MIN(H$1,$A10)+H9</f>
        <v>1011325781.41272</v>
      </c>
      <c r="I10" s="62" t="n">
        <f aca="false">$C10*$C$34*(1/I$1)*MIN(I$1,$A10)+I9</f>
        <v>722375558.151943</v>
      </c>
      <c r="J10" s="62" t="n">
        <f aca="false">$C10*$C$34*(1/J$1)*MIN(J$1,$A10)+J9</f>
        <v>505662890.70636</v>
      </c>
    </row>
    <row r="11" customFormat="false" ht="12.8" hidden="false" customHeight="false" outlineLevel="0" collapsed="false">
      <c r="A11" s="0" t="n">
        <v>9</v>
      </c>
      <c r="B11" s="5" t="n">
        <v>2022</v>
      </c>
      <c r="C11" s="59" t="n">
        <f aca="false">C10*(1+D10)</f>
        <v>61468.7605010651</v>
      </c>
      <c r="D11" s="60" t="n">
        <v>0.007</v>
      </c>
      <c r="E11" s="8" t="n">
        <f aca="false">SUM($C$3:C11)</f>
        <v>525274.911350524</v>
      </c>
      <c r="F11" s="61" t="n">
        <f aca="false">E11*$C$34</f>
        <v>2501794029.57522</v>
      </c>
      <c r="G11" s="62" t="n">
        <f aca="false">$C11*$C$34*(1/G$1)*MIN(G$1,$A11)+G10</f>
        <v>1969965172.06508</v>
      </c>
      <c r="H11" s="62" t="n">
        <f aca="false">$C11*$C$34*(1/H$1)*MIN(H$1,$A11)+H10</f>
        <v>1274814398.96045</v>
      </c>
      <c r="I11" s="62" t="n">
        <f aca="false">$C11*$C$34*(1/I$1)*MIN(I$1,$A11)+I10</f>
        <v>910581713.543182</v>
      </c>
      <c r="J11" s="62" t="n">
        <f aca="false">$C11*$C$34*(1/J$1)*MIN(J$1,$A11)+J10</f>
        <v>637407199.480227</v>
      </c>
    </row>
    <row r="12" customFormat="false" ht="12.8" hidden="false" customHeight="false" outlineLevel="0" collapsed="false">
      <c r="A12" s="0" t="n">
        <v>10</v>
      </c>
      <c r="B12" s="5" t="n">
        <v>2023</v>
      </c>
      <c r="C12" s="59" t="n">
        <f aca="false">C11*(1+D11)</f>
        <v>61899.0418245725</v>
      </c>
      <c r="D12" s="60" t="n">
        <v>0.007</v>
      </c>
      <c r="E12" s="8" t="n">
        <f aca="false">SUM($C$3:C12)</f>
        <v>587173.953175096</v>
      </c>
      <c r="F12" s="61" t="n">
        <f aca="false">E12*$C$34</f>
        <v>2796608516.09808</v>
      </c>
      <c r="G12" s="62" t="n">
        <f aca="false">$C12*$C$34*(1/G$1)*MIN(G$1,$A12)+G11</f>
        <v>2264779658.58793</v>
      </c>
      <c r="H12" s="62" t="n">
        <f aca="false">$C12*$C$34*(1/H$1)*MIN(H$1,$A12)+H11</f>
        <v>1569628885.48331</v>
      </c>
      <c r="I12" s="62" t="n">
        <f aca="false">$C12*$C$34*(1/I$1)*MIN(I$1,$A12)+I11</f>
        <v>1121163489.63094</v>
      </c>
      <c r="J12" s="62" t="n">
        <f aca="false">$C12*$C$34*(1/J$1)*MIN(J$1,$A12)+J11</f>
        <v>784814442.741655</v>
      </c>
    </row>
    <row r="13" customFormat="false" ht="12.8" hidden="false" customHeight="false" outlineLevel="0" collapsed="false">
      <c r="A13" s="0" t="n">
        <v>11</v>
      </c>
      <c r="B13" s="5" t="n">
        <v>2024</v>
      </c>
      <c r="C13" s="59" t="n">
        <f aca="false">C12*(1+D12)</f>
        <v>62332.3351173445</v>
      </c>
      <c r="D13" s="60" t="n">
        <v>0.007</v>
      </c>
      <c r="E13" s="8" t="n">
        <f aca="false">SUM($C$3:C13)</f>
        <v>649506.288292441</v>
      </c>
      <c r="F13" s="61" t="n">
        <f aca="false">E13*$C$34</f>
        <v>3093486704.02659</v>
      </c>
      <c r="G13" s="62" t="n">
        <f aca="false">$C13*$C$34*(1/G$1)*MIN(G$1,$A13)+G12</f>
        <v>2561657846.51644</v>
      </c>
      <c r="H13" s="62" t="n">
        <f aca="false">$C13*$C$34*(1/H$1)*MIN(H$1,$A13)+H12</f>
        <v>1866507073.41182</v>
      </c>
      <c r="I13" s="62" t="n">
        <f aca="false">$C13*$C$34*(1/I$1)*MIN(I$1,$A13)+I12</f>
        <v>1354424923.00334</v>
      </c>
      <c r="J13" s="62" t="n">
        <f aca="false">$C13*$C$34*(1/J$1)*MIN(J$1,$A13)+J12</f>
        <v>948097446.102337</v>
      </c>
    </row>
    <row r="14" customFormat="false" ht="12.8" hidden="false" customHeight="false" outlineLevel="0" collapsed="false">
      <c r="A14" s="0" t="n">
        <v>12</v>
      </c>
      <c r="B14" s="5" t="n">
        <v>2025</v>
      </c>
      <c r="C14" s="59" t="n">
        <f aca="false">C13*(1+D13)</f>
        <v>62768.6614631659</v>
      </c>
      <c r="D14" s="60" t="n">
        <v>0.007</v>
      </c>
      <c r="E14" s="8" t="n">
        <f aca="false">SUM($C$3:C14)</f>
        <v>712274.949755607</v>
      </c>
      <c r="F14" s="61" t="n">
        <f aca="false">E14*$C$34</f>
        <v>3392443039.27061</v>
      </c>
      <c r="G14" s="62" t="n">
        <f aca="false">$C14*$C$34*(1/G$1)*MIN(G$1,$A14)+G13</f>
        <v>2860614181.76046</v>
      </c>
      <c r="H14" s="62" t="n">
        <f aca="false">$C14*$C$34*(1/H$1)*MIN(H$1,$A14)+H13</f>
        <v>2165463408.65584</v>
      </c>
      <c r="I14" s="62" t="n">
        <f aca="false">$C14*$C$34*(1/I$1)*MIN(I$1,$A14)+I13</f>
        <v>1610673210.35535</v>
      </c>
      <c r="J14" s="62" t="n">
        <f aca="false">$C14*$C$34*(1/J$1)*MIN(J$1,$A14)+J13</f>
        <v>1127471247.24875</v>
      </c>
    </row>
    <row r="15" customFormat="false" ht="12.8" hidden="false" customHeight="false" outlineLevel="0" collapsed="false">
      <c r="A15" s="0" t="n">
        <v>13</v>
      </c>
      <c r="B15" s="5" t="n">
        <v>2026</v>
      </c>
      <c r="C15" s="59" t="n">
        <f aca="false">C14*(1+D14)</f>
        <v>63208.0420934081</v>
      </c>
      <c r="D15" s="60" t="n">
        <v>0.007</v>
      </c>
      <c r="E15" s="8" t="n">
        <f aca="false">SUM($C$3:C15)</f>
        <v>775482.991849015</v>
      </c>
      <c r="F15" s="61" t="n">
        <f aca="false">E15*$C$34</f>
        <v>3693492068.86133</v>
      </c>
      <c r="G15" s="62" t="n">
        <f aca="false">$C15*$C$34*(1/G$1)*MIN(G$1,$A15)+G14</f>
        <v>3161663211.35118</v>
      </c>
      <c r="H15" s="62" t="n">
        <f aca="false">$C15*$C$34*(1/H$1)*MIN(H$1,$A15)+H14</f>
        <v>2466512438.24656</v>
      </c>
      <c r="I15" s="62" t="n">
        <f aca="false">$C15*$C$34*(1/I$1)*MIN(I$1,$A15)+I14</f>
        <v>1890218737.83245</v>
      </c>
      <c r="J15" s="62" t="n">
        <f aca="false">$C15*$C$34*(1/J$1)*MIN(J$1,$A15)+J14</f>
        <v>1323153116.48272</v>
      </c>
    </row>
    <row r="16" customFormat="false" ht="12.8" hidden="false" customHeight="false" outlineLevel="0" collapsed="false">
      <c r="A16" s="0" t="n">
        <v>14</v>
      </c>
      <c r="B16" s="5" t="n">
        <v>2027</v>
      </c>
      <c r="C16" s="59" t="n">
        <f aca="false">C15*(1+D15)</f>
        <v>63650.4983880619</v>
      </c>
      <c r="D16" s="60" t="n">
        <v>0.007</v>
      </c>
      <c r="E16" s="8" t="n">
        <f aca="false">SUM($C$3:C16)</f>
        <v>839133.490237077</v>
      </c>
      <c r="F16" s="61" t="n">
        <f aca="false">E16*$C$34</f>
        <v>3996648441.65918</v>
      </c>
      <c r="G16" s="62" t="n">
        <f aca="false">$C16*$C$34*(1/G$1)*MIN(G$1,$A16)+G15</f>
        <v>3464819584.14904</v>
      </c>
      <c r="H16" s="62" t="n">
        <f aca="false">$C16*$C$34*(1/H$1)*MIN(H$1,$A16)+H15</f>
        <v>2769668811.04442</v>
      </c>
      <c r="I16" s="62" t="n">
        <f aca="false">$C16*$C$34*(1/I$1)*MIN(I$1,$A16)+I15</f>
        <v>2193375110.63031</v>
      </c>
      <c r="J16" s="62" t="n">
        <f aca="false">$C16*$C$34*(1/J$1)*MIN(J$1,$A16)+J15</f>
        <v>1535362577.44121</v>
      </c>
    </row>
    <row r="17" customFormat="false" ht="12.8" hidden="false" customHeight="false" outlineLevel="0" collapsed="false">
      <c r="A17" s="0" t="n">
        <v>15</v>
      </c>
      <c r="B17" s="5" t="n">
        <v>2028</v>
      </c>
      <c r="C17" s="59" t="n">
        <f aca="false">C16*(1+D16)</f>
        <v>64096.0518767783</v>
      </c>
      <c r="D17" s="60" t="n">
        <v>0.007</v>
      </c>
      <c r="E17" s="8" t="n">
        <f aca="false">SUM($C$3:C17)</f>
        <v>903229.542113855</v>
      </c>
      <c r="F17" s="61" t="n">
        <f aca="false">E17*$C$34</f>
        <v>4301926909.06663</v>
      </c>
      <c r="G17" s="62" t="n">
        <f aca="false">$C17*$C$34*(1/G$1)*MIN(G$1,$A17)+G16</f>
        <v>3770098051.55648</v>
      </c>
      <c r="H17" s="62" t="n">
        <f aca="false">$C17*$C$34*(1/H$1)*MIN(H$1,$A17)+H16</f>
        <v>3074947278.45186</v>
      </c>
      <c r="I17" s="62" t="n">
        <f aca="false">$C17*$C$34*(1/I$1)*MIN(I$1,$A17)+I16</f>
        <v>2498653578.03775</v>
      </c>
      <c r="J17" s="62" t="n">
        <f aca="false">$C17*$C$34*(1/J$1)*MIN(J$1,$A17)+J16</f>
        <v>1764321427.9968</v>
      </c>
    </row>
    <row r="18" customFormat="false" ht="12.8" hidden="false" customHeight="false" outlineLevel="0" collapsed="false">
      <c r="A18" s="0" t="n">
        <v>16</v>
      </c>
      <c r="B18" s="5" t="n">
        <v>2029</v>
      </c>
      <c r="C18" s="59" t="n">
        <f aca="false">C17*(1+D17)</f>
        <v>64544.7242399158</v>
      </c>
      <c r="D18" s="60" t="n">
        <v>0.007</v>
      </c>
      <c r="E18" s="8" t="n">
        <f aca="false">SUM($C$3:C18)</f>
        <v>967774.266353771</v>
      </c>
      <c r="F18" s="61" t="n">
        <f aca="false">E18*$C$34</f>
        <v>4609342325.74592</v>
      </c>
      <c r="G18" s="62" t="n">
        <f aca="false">$C18*$C$34*(1/G$1)*MIN(G$1,$A18)+G17</f>
        <v>4077513468.23577</v>
      </c>
      <c r="H18" s="62" t="n">
        <f aca="false">$C18*$C$34*(1/H$1)*MIN(H$1,$A18)+H17</f>
        <v>3382362695.13115</v>
      </c>
      <c r="I18" s="62" t="n">
        <f aca="false">$C18*$C$34*(1/I$1)*MIN(I$1,$A18)+I17</f>
        <v>2806068994.71704</v>
      </c>
      <c r="J18" s="62" t="n">
        <f aca="false">$C18*$C$34*(1/J$1)*MIN(J$1,$A18)+J17</f>
        <v>2010253761.34023</v>
      </c>
    </row>
    <row r="19" customFormat="false" ht="12.8" hidden="false" customHeight="false" outlineLevel="0" collapsed="false">
      <c r="A19" s="0" t="n">
        <v>17</v>
      </c>
      <c r="B19" s="5" t="n">
        <v>2030</v>
      </c>
      <c r="C19" s="59" t="n">
        <f aca="false">C18*(1+D18)</f>
        <v>64996.5373095952</v>
      </c>
      <c r="D19" s="60" t="n">
        <v>0.007</v>
      </c>
      <c r="E19" s="8" t="n">
        <f aca="false">SUM($C$3:C19)</f>
        <v>1032770.80366337</v>
      </c>
      <c r="F19" s="61" t="n">
        <f aca="false">E19*$C$34</f>
        <v>4918909650.34199</v>
      </c>
      <c r="G19" s="62" t="n">
        <f aca="false">$C19*$C$34*(1/G$1)*MIN(G$1,$A19)+G18</f>
        <v>4387080792.83182</v>
      </c>
      <c r="H19" s="62" t="n">
        <f aca="false">$C19*$C$34*(1/H$1)*MIN(H$1,$A19)+H18</f>
        <v>3691930019.7272</v>
      </c>
      <c r="I19" s="62" t="n">
        <f aca="false">$C19*$C$34*(1/I$1)*MIN(I$1,$A19)+I18</f>
        <v>3115636319.31309</v>
      </c>
      <c r="J19" s="62" t="n">
        <f aca="false">$C19*$C$34*(1/J$1)*MIN(J$1,$A19)+J18</f>
        <v>2273385987.24687</v>
      </c>
    </row>
    <row r="20" customFormat="false" ht="12.8" hidden="false" customHeight="false" outlineLevel="0" collapsed="false">
      <c r="A20" s="0" t="n">
        <v>18</v>
      </c>
      <c r="B20" s="5" t="n">
        <v>2031</v>
      </c>
      <c r="C20" s="59" t="n">
        <f aca="false">C19*(1+D19)</f>
        <v>65451.5130707623</v>
      </c>
      <c r="D20" s="60" t="n">
        <v>0</v>
      </c>
      <c r="E20" s="8" t="n">
        <f aca="false">SUM($C$3:C20)</f>
        <v>1098222.31673413</v>
      </c>
      <c r="F20" s="61" t="n">
        <f aca="false">E20*$C$34</f>
        <v>5230643946.2102</v>
      </c>
      <c r="G20" s="62" t="n">
        <f aca="false">$C20*$C$34*(1/G$1)*MIN(G$1,$A20)+G19</f>
        <v>4698815088.70004</v>
      </c>
      <c r="H20" s="62" t="n">
        <f aca="false">$C20*$C$34*(1/H$1)*MIN(H$1,$A20)+H19</f>
        <v>4003664315.59542</v>
      </c>
      <c r="I20" s="62" t="n">
        <f aca="false">$C20*$C$34*(1/I$1)*MIN(I$1,$A20)+I19</f>
        <v>3427370615.18131</v>
      </c>
      <c r="J20" s="62" t="n">
        <f aca="false">$C20*$C$34*(1/J$1)*MIN(J$1,$A20)+J19</f>
        <v>2553946853.52827</v>
      </c>
    </row>
    <row r="21" customFormat="false" ht="12.8" hidden="false" customHeight="false" outlineLevel="0" collapsed="false">
      <c r="A21" s="0" t="n">
        <v>19</v>
      </c>
      <c r="B21" s="5" t="n">
        <v>2032</v>
      </c>
      <c r="C21" s="59" t="n">
        <f aca="false">C20*(1+D20)</f>
        <v>65451.5130707623</v>
      </c>
      <c r="D21" s="60" t="n">
        <v>0</v>
      </c>
      <c r="E21" s="8" t="n">
        <f aca="false">SUM($C$3:C21)</f>
        <v>1163673.82980489</v>
      </c>
      <c r="F21" s="61" t="n">
        <f aca="false">E21*$C$34</f>
        <v>5542378242.07841</v>
      </c>
      <c r="G21" s="62" t="n">
        <f aca="false">$C21*$C$34*(1/G$1)*MIN(G$1,$A21)+G20</f>
        <v>5010549384.56826</v>
      </c>
      <c r="H21" s="62" t="n">
        <f aca="false">$C21*$C$34*(1/H$1)*MIN(H$1,$A21)+H20</f>
        <v>4315398611.46364</v>
      </c>
      <c r="I21" s="62" t="n">
        <f aca="false">$C21*$C$34*(1/I$1)*MIN(I$1,$A21)+I20</f>
        <v>3739104911.04953</v>
      </c>
      <c r="J21" s="62" t="n">
        <f aca="false">$C21*$C$34*(1/J$1)*MIN(J$1,$A21)+J20</f>
        <v>2850094434.60308</v>
      </c>
    </row>
    <row r="22" customFormat="false" ht="12.8" hidden="false" customHeight="false" outlineLevel="0" collapsed="false">
      <c r="A22" s="0" t="n">
        <v>20</v>
      </c>
      <c r="B22" s="5" t="n">
        <v>2033</v>
      </c>
      <c r="C22" s="59" t="n">
        <f aca="false">C21*(1+D21)</f>
        <v>65451.5130707623</v>
      </c>
      <c r="D22" s="60" t="n">
        <v>0</v>
      </c>
      <c r="E22" s="8" t="n">
        <f aca="false">SUM($C$3:C22)</f>
        <v>1229125.34287565</v>
      </c>
      <c r="F22" s="61" t="n">
        <f aca="false">E22*$C$34</f>
        <v>5854112537.94662</v>
      </c>
      <c r="G22" s="62" t="n">
        <f aca="false">$C22*$C$34*(1/G$1)*MIN(G$1,$A22)+G21</f>
        <v>5322283680.43648</v>
      </c>
      <c r="H22" s="62" t="n">
        <f aca="false">$C22*$C$34*(1/H$1)*MIN(H$1,$A22)+H21</f>
        <v>4627132907.33186</v>
      </c>
      <c r="I22" s="62" t="n">
        <f aca="false">$C22*$C$34*(1/I$1)*MIN(I$1,$A22)+I21</f>
        <v>4050839206.91775</v>
      </c>
      <c r="J22" s="62" t="n">
        <f aca="false">$C22*$C$34*(1/J$1)*MIN(J$1,$A22)+J21</f>
        <v>3161828730.4713</v>
      </c>
    </row>
    <row r="23" customFormat="false" ht="12.8" hidden="false" customHeight="false" outlineLevel="0" collapsed="false">
      <c r="A23" s="0" t="n">
        <v>21</v>
      </c>
      <c r="B23" s="5" t="n">
        <v>2034</v>
      </c>
      <c r="C23" s="59" t="n">
        <f aca="false">C22*(1+D22)</f>
        <v>65451.5130707623</v>
      </c>
      <c r="D23" s="60" t="n">
        <v>0</v>
      </c>
      <c r="E23" s="8" t="n">
        <f aca="false">SUM($C$3:C23)</f>
        <v>1294576.85594642</v>
      </c>
      <c r="F23" s="61" t="n">
        <f aca="false">E23*$C$34</f>
        <v>6165846833.81488</v>
      </c>
      <c r="G23" s="62" t="n">
        <f aca="false">$C23*$C$34*(1/G$1)*MIN(G$1,$A23)+G22</f>
        <v>5634017976.30471</v>
      </c>
      <c r="H23" s="62" t="n">
        <f aca="false">$C23*$C$34*(1/H$1)*MIN(H$1,$A23)+H22</f>
        <v>4938867203.20009</v>
      </c>
      <c r="I23" s="62" t="n">
        <f aca="false">$C23*$C$34*(1/I$1)*MIN(I$1,$A23)+I22</f>
        <v>4362573502.78598</v>
      </c>
      <c r="J23" s="62" t="n">
        <f aca="false">$C23*$C$34*(1/J$1)*MIN(J$1,$A23)+J22</f>
        <v>3473563026.33952</v>
      </c>
    </row>
    <row r="24" customFormat="false" ht="12.8" hidden="false" customHeight="false" outlineLevel="0" collapsed="false">
      <c r="A24" s="0" t="n">
        <v>22</v>
      </c>
      <c r="B24" s="5" t="n">
        <v>2035</v>
      </c>
      <c r="C24" s="59" t="n">
        <f aca="false">C23*(1+D23)</f>
        <v>65451.5130707623</v>
      </c>
      <c r="D24" s="60" t="n">
        <v>0</v>
      </c>
      <c r="E24" s="8" t="n">
        <f aca="false">SUM($C$3:C24)</f>
        <v>1360028.36901718</v>
      </c>
      <c r="F24" s="61" t="n">
        <f aca="false">E24*$C$34</f>
        <v>6477581129.68309</v>
      </c>
      <c r="G24" s="62" t="n">
        <f aca="false">$C24*$C$34*(1/G$1)*MIN(G$1,$A24)+G23</f>
        <v>5945752272.17293</v>
      </c>
      <c r="H24" s="62" t="n">
        <f aca="false">$C24*$C$34*(1/H$1)*MIN(H$1,$A24)+H23</f>
        <v>5250601499.06831</v>
      </c>
      <c r="I24" s="62" t="n">
        <f aca="false">$C24*$C$34*(1/I$1)*MIN(I$1,$A24)+I23</f>
        <v>4674307798.6542</v>
      </c>
      <c r="J24" s="62" t="n">
        <f aca="false">$C24*$C$34*(1/J$1)*MIN(J$1,$A24)+J23</f>
        <v>3785297322.20775</v>
      </c>
    </row>
    <row r="25" customFormat="false" ht="12.8" hidden="false" customHeight="false" outlineLevel="0" collapsed="false">
      <c r="A25" s="0" t="n">
        <v>23</v>
      </c>
      <c r="B25" s="5" t="n">
        <v>2036</v>
      </c>
      <c r="C25" s="59" t="n">
        <f aca="false">C24*(1+D24)</f>
        <v>65451.5130707623</v>
      </c>
      <c r="D25" s="60" t="n">
        <v>0</v>
      </c>
      <c r="E25" s="8" t="n">
        <f aca="false">SUM($C$3:C25)</f>
        <v>1425479.88208794</v>
      </c>
      <c r="F25" s="61" t="n">
        <f aca="false">E25*$C$34</f>
        <v>6789315425.5513</v>
      </c>
      <c r="G25" s="62" t="n">
        <f aca="false">$C25*$C$34*(1/G$1)*MIN(G$1,$A25)+G24</f>
        <v>6257486568.04115</v>
      </c>
      <c r="H25" s="62" t="n">
        <f aca="false">$C25*$C$34*(1/H$1)*MIN(H$1,$A25)+H24</f>
        <v>5562335794.93653</v>
      </c>
      <c r="I25" s="62" t="n">
        <f aca="false">$C25*$C$34*(1/I$1)*MIN(I$1,$A25)+I24</f>
        <v>4986042094.52242</v>
      </c>
      <c r="J25" s="62" t="n">
        <f aca="false">$C25*$C$34*(1/J$1)*MIN(J$1,$A25)+J24</f>
        <v>4097031618.07597</v>
      </c>
    </row>
    <row r="26" customFormat="false" ht="12.8" hidden="false" customHeight="false" outlineLevel="0" collapsed="false">
      <c r="A26" s="0" t="n">
        <v>24</v>
      </c>
      <c r="B26" s="5" t="n">
        <v>2037</v>
      </c>
      <c r="C26" s="59" t="n">
        <f aca="false">C25*(1+D25)</f>
        <v>65451.5130707623</v>
      </c>
      <c r="D26" s="60" t="n">
        <v>0</v>
      </c>
      <c r="E26" s="8" t="n">
        <f aca="false">SUM($C$3:C26)</f>
        <v>1490931.3951587</v>
      </c>
      <c r="F26" s="61" t="n">
        <f aca="false">E26*$C$34</f>
        <v>7101049721.41951</v>
      </c>
      <c r="G26" s="62" t="n">
        <f aca="false">$C26*$C$34*(1/G$1)*MIN(G$1,$A26)+G25</f>
        <v>6569220863.90937</v>
      </c>
      <c r="H26" s="62" t="n">
        <f aca="false">$C26*$C$34*(1/H$1)*MIN(H$1,$A26)+H25</f>
        <v>5874070090.80475</v>
      </c>
      <c r="I26" s="62" t="n">
        <f aca="false">$C26*$C$34*(1/I$1)*MIN(I$1,$A26)+I25</f>
        <v>5297776390.39064</v>
      </c>
      <c r="J26" s="62" t="n">
        <f aca="false">$C26*$C$34*(1/J$1)*MIN(J$1,$A26)+J25</f>
        <v>4408765913.94419</v>
      </c>
    </row>
    <row r="27" customFormat="false" ht="12.8" hidden="false" customHeight="false" outlineLevel="0" collapsed="false">
      <c r="A27" s="0" t="n">
        <v>25</v>
      </c>
      <c r="B27" s="5" t="n">
        <v>2038</v>
      </c>
      <c r="C27" s="59" t="n">
        <f aca="false">C26*(1+D26)</f>
        <v>65451.5130707623</v>
      </c>
      <c r="D27" s="60" t="n">
        <v>0</v>
      </c>
      <c r="E27" s="8" t="n">
        <f aca="false">SUM($C$3:C27)</f>
        <v>1556382.90822947</v>
      </c>
      <c r="F27" s="61" t="n">
        <f aca="false">E27*$C$34</f>
        <v>7412784017.28776</v>
      </c>
      <c r="G27" s="62" t="n">
        <f aca="false">$C27*$C$34*(1/G$1)*MIN(G$1,$A27)+G26</f>
        <v>6880955159.77759</v>
      </c>
      <c r="H27" s="62" t="n">
        <f aca="false">$C27*$C$34*(1/H$1)*MIN(H$1,$A27)+H26</f>
        <v>6185804386.67297</v>
      </c>
      <c r="I27" s="62" t="n">
        <f aca="false">$C27*$C$34*(1/I$1)*MIN(I$1,$A27)+I26</f>
        <v>5609510686.25886</v>
      </c>
      <c r="J27" s="62" t="n">
        <f aca="false">$C27*$C$34*(1/J$1)*MIN(J$1,$A27)+J26</f>
        <v>4720500209.81241</v>
      </c>
    </row>
    <row r="28" customFormat="false" ht="12.8" hidden="false" customHeight="false" outlineLevel="0" collapsed="false">
      <c r="A28" s="0" t="n">
        <v>26</v>
      </c>
      <c r="B28" s="5" t="n">
        <v>2039</v>
      </c>
      <c r="C28" s="59" t="n">
        <f aca="false">C27*(1+D27)</f>
        <v>65451.5130707623</v>
      </c>
      <c r="D28" s="60" t="n">
        <v>0</v>
      </c>
      <c r="E28" s="8" t="n">
        <f aca="false">SUM($C$3:C28)</f>
        <v>1621834.42130023</v>
      </c>
      <c r="F28" s="61" t="n">
        <f aca="false">E28*$C$34</f>
        <v>7724518313.15597</v>
      </c>
      <c r="G28" s="62" t="n">
        <f aca="false">$C28*$C$34*(1/G$1)*MIN(G$1,$A28)+G27</f>
        <v>7192689455.64581</v>
      </c>
      <c r="H28" s="62" t="n">
        <f aca="false">$C28*$C$34*(1/H$1)*MIN(H$1,$A28)+H27</f>
        <v>6497538682.54119</v>
      </c>
      <c r="I28" s="62" t="n">
        <f aca="false">$C28*$C$34*(1/I$1)*MIN(I$1,$A28)+I27</f>
        <v>5921244982.12708</v>
      </c>
      <c r="J28" s="62" t="n">
        <f aca="false">$C28*$C$34*(1/J$1)*MIN(J$1,$A28)+J27</f>
        <v>5032234505.68063</v>
      </c>
    </row>
    <row r="29" customFormat="false" ht="12.8" hidden="false" customHeight="false" outlineLevel="0" collapsed="false">
      <c r="A29" s="0" t="n">
        <v>27</v>
      </c>
      <c r="B29" s="5" t="n">
        <v>2040</v>
      </c>
      <c r="C29" s="59" t="n">
        <f aca="false">C28*(1+D28)</f>
        <v>65451.5130707623</v>
      </c>
      <c r="D29" s="60" t="n">
        <v>0</v>
      </c>
      <c r="E29" s="8" t="n">
        <f aca="false">SUM($C$3:C29)</f>
        <v>1687285.93437099</v>
      </c>
      <c r="F29" s="61" t="n">
        <f aca="false">E29*$C$34</f>
        <v>8036252609.02418</v>
      </c>
      <c r="G29" s="62" t="n">
        <f aca="false">$C29*$C$34*(1/G$1)*MIN(G$1,$A29)+G28</f>
        <v>7504423751.51403</v>
      </c>
      <c r="H29" s="63" t="n">
        <f aca="false">$C29*$C$34*(1/H$1)*MIN(H$1,$A29)+H28</f>
        <v>6809272978.40941</v>
      </c>
      <c r="I29" s="63" t="n">
        <f aca="false">$C29*$C$34*(1/I$1)*MIN(I$1,$A29)+I28</f>
        <v>6232979277.9953</v>
      </c>
      <c r="J29" s="63" t="n">
        <f aca="false">$C29*$C$34*(1/J$1)*MIN(J$1,$A29)+J28</f>
        <v>5343968801.54885</v>
      </c>
    </row>
    <row r="30" customFormat="false" ht="12.8" hidden="false" customHeight="false" outlineLevel="0" collapsed="false">
      <c r="B30" s="64"/>
      <c r="C30" s="65"/>
      <c r="D30" s="64"/>
      <c r="E30" s="66" t="s">
        <v>87</v>
      </c>
      <c r="F30" s="67" t="n">
        <f aca="false">SUM(F3:F29)</f>
        <v>109407136737.39</v>
      </c>
      <c r="G30" s="67" t="n">
        <f aca="false">SUM(G3:G29)</f>
        <v>95587539765.878</v>
      </c>
      <c r="H30" s="67" t="n">
        <f aca="false">SUM(H3:H29)</f>
        <v>79639550844.2478</v>
      </c>
      <c r="I30" s="67" t="n">
        <f aca="false">SUM(I3:I29)</f>
        <v>68168995089.4544</v>
      </c>
      <c r="J30" s="67" t="n">
        <f aca="false">SUM(J3:J29)</f>
        <v>53488013304.8483</v>
      </c>
    </row>
    <row r="31" customFormat="false" ht="12.8" hidden="false" customHeight="false" outlineLevel="0" collapsed="false">
      <c r="E31" s="66" t="s">
        <v>88</v>
      </c>
      <c r="F31" s="67" t="n">
        <f aca="false">F30/25</f>
        <v>4376285469.4956</v>
      </c>
      <c r="G31" s="67" t="n">
        <f aca="false">G30/25</f>
        <v>3823501590.63512</v>
      </c>
      <c r="H31" s="67" t="n">
        <f aca="false">H30/25</f>
        <v>3185582033.76991</v>
      </c>
      <c r="I31" s="67" t="n">
        <f aca="false">I30/25</f>
        <v>2726759803.57817</v>
      </c>
      <c r="J31" s="67" t="n">
        <f aca="false">J30/25</f>
        <v>2139520532.19393</v>
      </c>
    </row>
    <row r="33" customFormat="false" ht="12.8" hidden="false" customHeight="false" outlineLevel="0" collapsed="false">
      <c r="B33" s="0" t="s">
        <v>89</v>
      </c>
      <c r="C33" s="29" t="n">
        <f aca="false">'Grilles et calculs individuels'!K65</f>
        <v>120779.982462133</v>
      </c>
    </row>
    <row r="34" customFormat="false" ht="12.8" hidden="false" customHeight="false" outlineLevel="0" collapsed="false">
      <c r="B34" s="0" t="s">
        <v>90</v>
      </c>
      <c r="C34" s="37" t="n">
        <f aca="false">C33/'données complémentaire'!M7</f>
        <v>4762.82795068759</v>
      </c>
    </row>
  </sheetData>
  <sheetProtection sheet="true" password="9cd6" objects="true" scenarios="true"/>
  <printOptions headings="false" gridLines="false" gridLinesSet="true" horizontalCentered="false" verticalCentered="false"/>
  <pageMargins left="0.7875" right="0.7875" top="1.025" bottom="1.025" header="0.7875" footer="0.787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114457</TotalTime>
  <Application>LibreOffice/4.3.5.2$Windows_x86 LibreOffice_project/3a87456aaa6a95c63eea1c1b3201acedf0751bd5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2014-11-10T10:26:10Z</dcterms:created>
  <dc:language>fr-FR</dc:language>
  <dcterms:modified xsi:type="dcterms:W3CDTF">2015-02-02T10:39:09Z</dcterms:modified>
  <cp:revision>209</cp:revision>
</cp:coreProperties>
</file>