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11" firstSheet="0" activeTab="5"/>
  </bookViews>
  <sheets>
    <sheet name="grilles et calculs individuels" sheetId="1" state="visible" r:id="rId2"/>
    <sheet name="données complémentaires" sheetId="2" state="visible" r:id="rId3"/>
    <sheet name="calculs agirc" sheetId="3" state="visible" r:id="rId4"/>
    <sheet name="plafond sécu etCNAV" sheetId="4" state="visible" r:id="rId5"/>
    <sheet name="ARRCO" sheetId="5" state="visible" r:id="rId6"/>
    <sheet name="économies sur la durée" sheetId="6" state="visible" r:id="rId7"/>
  </sheets>
  <calcPr iterateCount="100" refMode="A1" iterate="false" iterateDelta="0.001"/>
</workbook>
</file>

<file path=xl/sharedStrings.xml><?xml version="1.0" encoding="utf-8"?>
<sst xmlns="http://schemas.openxmlformats.org/spreadsheetml/2006/main" count="281" uniqueCount="83">
  <si>
    <t>Noter : les enseignants au grand choix (30%)o sont moins pénalisés par rapport à ceux à l'ancienneté (20%)</t>
  </si>
  <si>
    <t>Grille de rémunération institutionnelle</t>
  </si>
  <si>
    <t>années avant la retraite</t>
  </si>
  <si>
    <r>
      <t>catégorie B 2</t>
    </r>
    <r>
      <rPr>
        <vertAlign val="superscript"/>
        <sz val="10"/>
        <rFont val="Arial"/>
        <family val="2"/>
        <charset val="1"/>
      </rPr>
      <t>e</t>
    </r>
    <r>
      <rPr>
        <sz val="10"/>
        <rFont val="Arial"/>
        <family val="2"/>
        <charset val="1"/>
      </rPr>
      <t>grade</t>
    </r>
  </si>
  <si>
    <t>ingénieur général</t>
  </si>
  <si>
    <t>prof agrégé (choix)</t>
  </si>
  <si>
    <t>prof certifié</t>
  </si>
  <si>
    <t>brigadier de police</t>
  </si>
  <si>
    <t>adjoin admin principal 2e classe (Cat C service long)</t>
  </si>
  <si>
    <t>adjoin admin principal 2e classe (Cat C service court)</t>
  </si>
  <si>
    <t>professeur des écoles (durée courte)</t>
  </si>
  <si>
    <t>taux remplacement net COR 2012</t>
  </si>
  <si>
    <t>retraite système actuel sans adaptation</t>
  </si>
  <si>
    <t>pension régime CNAV nette</t>
  </si>
  <si>
    <t>retraite complémentaire virtuelle</t>
  </si>
  <si>
    <t>retraite nette selon le privé</t>
  </si>
  <si>
    <t>âge de départ sous régime actuel</t>
  </si>
  <si>
    <t>durée de service</t>
  </si>
  <si>
    <t>taux de prime</t>
  </si>
  <si>
    <t>Poids total</t>
  </si>
  <si>
    <t>poids relatif dans la FPE</t>
  </si>
  <si>
    <t>Économies réalisées</t>
  </si>
  <si>
    <t>Économies totales sur les pensions</t>
  </si>
  <si>
    <t>Économies pondérées</t>
  </si>
  <si>
    <t>pertes en %</t>
  </si>
  <si>
    <t>données agirc</t>
  </si>
  <si>
    <t>indice de rémunération dans la fonction publique</t>
  </si>
  <si>
    <t>année</t>
  </si>
  <si>
    <t>salaire de ref en €</t>
  </si>
  <si>
    <t>évolution</t>
  </si>
  <si>
    <t>taux d'acquisition</t>
  </si>
  <si>
    <t>taux indiciaire annuel</t>
  </si>
  <si>
    <t>taux mensuel</t>
  </si>
  <si>
    <t>évolution annuelle</t>
  </si>
  <si>
    <t>espérance de vie à 60 ans</t>
  </si>
  <si>
    <t>femmes</t>
  </si>
  <si>
    <t>hommes</t>
  </si>
  <si>
    <t>espérance moyenne</t>
  </si>
  <si>
    <t>année avant la retraite</t>
  </si>
  <si>
    <t>brigadier de police municipale</t>
  </si>
  <si>
    <t>adjoint admin principal 2e classe (Cat C service long)</t>
  </si>
  <si>
    <t>adjoint admin principal 2e classe (Cat C service court)</t>
  </si>
  <si>
    <t>TOTAL POINTS AGIRC</t>
  </si>
  <si>
    <t>non éligible</t>
  </si>
  <si>
    <t>Retraite agirc (en € 2014)</t>
  </si>
  <si>
    <t>Lecture du tableau :</t>
  </si>
  <si>
    <t>Seuls les agents de catégorie A cotisent à l'AGIRC</t>
  </si>
  <si>
    <t>Les cotisations à l'AGRIC sont égales à 16 % de la part ud salaire au dessus du plafond de la sécu. Le montant des cotisations est donc non linéaires pour les fonctionnaires</t>
  </si>
  <si>
    <t>EN réalité on assiste à une sorte de course entre la valeur de plafond de la sécu, l'avancement à l'ancienneté et la revalorisation du point d'indice</t>
  </si>
  <si>
    <t>Le cas des années 2010 à 2014 est très révélateur : les agents sont tous à leur échelon maximum et le point d'indice est gelé tandis que le plafond progresse</t>
  </si>
  <si>
    <t>Il en résulte une baisse significative du nombre de points acquis pendant cette période</t>
  </si>
  <si>
    <t>C'est aussi pour cette raison que les cotisations sont parfois plus importantes en début de carrière qu'en fin : la promotion dans les échelons est rapide pour un enseignant en début de carrière. Cette progression est plus rapide que celle du plafond de la sécu sociale d'où une augmentation des cotisations et des points acquis. Lorsque l'avancement se ralentit, l'enseignant est rattrapé par le plafond et ne cotise plus.</t>
  </si>
  <si>
    <t>Au final : les cotisations dépendent de l’interaction entre 3 valeurs : la valeur du point indiciaire, la vitesse de montée dans les échelons et la valeur du PSS. En cas d'alignement des retraites du public sur le privé, l'état pourrait disposer d'un levier complémentaire pour réguler la valeur des pensions à verser.</t>
  </si>
  <si>
    <t>plafond sécu</t>
  </si>
  <si>
    <t>CNAV</t>
  </si>
  <si>
    <t>date</t>
  </si>
  <si>
    <t>annuel</t>
  </si>
  <si>
    <t>mensuel</t>
  </si>
  <si>
    <t>coeff de revalorisation</t>
  </si>
  <si>
    <t>Pension CNAV</t>
  </si>
  <si>
    <t>ARRCO tranche 1</t>
  </si>
  <si>
    <t>taux tranche 1 :</t>
  </si>
  <si>
    <t>salaire de référence arrco</t>
  </si>
  <si>
    <t>valeur du point</t>
  </si>
  <si>
    <t>TOTAL POINTS tranche 1</t>
  </si>
  <si>
    <t>ARRCO tranche 2</t>
  </si>
  <si>
    <t>taux tranche 2 :</t>
  </si>
  <si>
    <t>TOTAL POINTS tranche 2</t>
  </si>
  <si>
    <t>TOTAL ARRCO</t>
  </si>
  <si>
    <t>PENSION ARRCO</t>
  </si>
  <si>
    <t>convergence</t>
  </si>
  <si>
    <t>nombre de départ à la retraite pour l'année</t>
  </si>
  <si>
    <t>taux de progression</t>
  </si>
  <si>
    <t>nombre de pensionnés</t>
  </si>
  <si>
    <t>économies par an</t>
  </si>
  <si>
    <t>économies par an avec convergence en 5 ans</t>
  </si>
  <si>
    <t>économies par ans avec convergence en 10 ans</t>
  </si>
  <si>
    <t>convergence en 14 ans</t>
  </si>
  <si>
    <t>convergence en 20 ans</t>
  </si>
  <si>
    <t>Total 25 ans</t>
  </si>
  <si>
    <t>Moyenne par ans</t>
  </si>
  <si>
    <t>économie par personne sur la durée complète de la retraite</t>
  </si>
  <si>
    <t>économie par personne sur 1 an</t>
  </si>
</sst>
</file>

<file path=xl/styles.xml><?xml version="1.0" encoding="utf-8"?>
<styleSheet xmlns="http://schemas.openxmlformats.org/spreadsheetml/2006/main">
  <numFmts count="9">
    <numFmt numFmtId="164" formatCode="GENERAL"/>
    <numFmt numFmtId="165" formatCode="0.00"/>
    <numFmt numFmtId="166" formatCode="0.00%"/>
    <numFmt numFmtId="167" formatCode="#,##0.00"/>
    <numFmt numFmtId="168" formatCode="0.0000"/>
    <numFmt numFmtId="169" formatCode="#,##0"/>
    <numFmt numFmtId="170" formatCode="0"/>
    <numFmt numFmtId="171" formatCode="DD/MM/YY"/>
    <numFmt numFmtId="172" formatCode="#,###.00"/>
  </numFmts>
  <fonts count="6">
    <font>
      <sz val="10"/>
      <name val="Arial"/>
      <family val="2"/>
      <charset val="1"/>
    </font>
    <font>
      <sz val="10"/>
      <name val="Arial"/>
      <family val="0"/>
    </font>
    <font>
      <sz val="10"/>
      <name val="Arial"/>
      <family val="0"/>
    </font>
    <font>
      <sz val="10"/>
      <name val="Arial"/>
      <family val="0"/>
    </font>
    <font>
      <vertAlign val="superscript"/>
      <sz val="10"/>
      <name val="Arial"/>
      <family val="2"/>
      <charset val="1"/>
    </font>
    <font>
      <b val="true"/>
      <sz val="10"/>
      <name val="Arial"/>
      <family val="2"/>
      <charset val="1"/>
    </font>
  </fonts>
  <fills count="5">
    <fill>
      <patternFill patternType="none"/>
    </fill>
    <fill>
      <patternFill patternType="gray125"/>
    </fill>
    <fill>
      <patternFill patternType="solid">
        <fgColor rgb="FFFFFF00"/>
        <bgColor rgb="FFFFFF00"/>
      </patternFill>
    </fill>
    <fill>
      <patternFill patternType="solid">
        <fgColor rgb="FF66FFFF"/>
        <bgColor rgb="FF33CCCC"/>
      </patternFill>
    </fill>
    <fill>
      <patternFill patternType="solid">
        <fgColor rgb="FF000000"/>
        <bgColor rgb="FF003300"/>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hair"/>
      <right style="hair"/>
      <top style="hair"/>
      <bottom/>
      <diagonal/>
    </border>
    <border diagonalUp="false" diagonalDown="false">
      <left style="hair"/>
      <right style="hair"/>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5" fontId="0" fillId="0" borderId="1" xfId="0" applyFont="tru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5" fontId="0" fillId="2" borderId="2"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5"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0" fillId="3" borderId="4" xfId="0" applyFont="true" applyBorder="true" applyAlignment="false" applyProtection="false">
      <alignment horizontal="general" vertical="bottom" textRotation="0" wrapText="false" indent="0" shrinkToFit="false"/>
      <protection locked="true" hidden="false"/>
    </xf>
    <xf numFmtId="167" fontId="0" fillId="3" borderId="1" xfId="0" applyFont="true" applyBorder="true" applyAlignment="false" applyProtection="false">
      <alignment horizontal="general" vertical="bottom"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5" fontId="0" fillId="2" borderId="1" xfId="0" applyFont="false" applyBorder="true" applyAlignment="false" applyProtection="false">
      <alignment horizontal="general" vertical="bottom"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6" fontId="0" fillId="0" borderId="1" xfId="0" applyFont="false" applyBorder="true" applyAlignment="true" applyProtection="false">
      <alignment horizontal="general" vertical="bottom" textRotation="0" wrapText="tru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6" fontId="0" fillId="3" borderId="2" xfId="0" applyFont="false" applyBorder="true" applyAlignment="false" applyProtection="false">
      <alignment horizontal="general" vertical="bottom" textRotation="0" wrapText="false" indent="0" shrinkToFit="false"/>
      <protection locked="true" hidden="false"/>
    </xf>
    <xf numFmtId="164" fontId="5" fillId="2" borderId="1" xfId="0" applyFont="true" applyBorder="true" applyAlignment="false" applyProtection="false">
      <alignment horizontal="general" vertical="bottom" textRotation="0" wrapText="false" indent="0" shrinkToFit="false"/>
      <protection locked="true" hidden="false"/>
    </xf>
    <xf numFmtId="164" fontId="0" fillId="2" borderId="4" xfId="0" applyFont="true" applyBorder="true" applyAlignment="false" applyProtection="false">
      <alignment horizontal="general" vertical="bottom" textRotation="0" wrapText="false" indent="0" shrinkToFit="false"/>
      <protection locked="true" hidden="false"/>
    </xf>
    <xf numFmtId="166" fontId="0" fillId="2" borderId="4" xfId="0" applyFont="false" applyBorder="true" applyAlignment="false" applyProtection="false">
      <alignment horizontal="general" vertical="bottom" textRotation="0" wrapText="false" indent="0" shrinkToFit="false"/>
      <protection locked="true" hidden="false"/>
    </xf>
    <xf numFmtId="166" fontId="0" fillId="2" borderId="1" xfId="0" applyFont="false" applyBorder="tru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8" fontId="0" fillId="0" borderId="8"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8" fontId="0" fillId="0" borderId="2" xfId="0" applyFont="false" applyBorder="true" applyAlignment="false" applyProtection="false">
      <alignment horizontal="general" vertical="bottom" textRotation="0" wrapText="false" indent="0" shrinkToFit="false"/>
      <protection locked="true" hidden="false"/>
    </xf>
    <xf numFmtId="166" fontId="0" fillId="0" borderId="2"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5" fontId="0" fillId="0" borderId="10" xfId="0" applyFont="false" applyBorder="true" applyAlignment="false" applyProtection="false">
      <alignment horizontal="general" vertical="bottom" textRotation="0" wrapText="false" indent="0" shrinkToFit="false"/>
      <protection locked="true" hidden="false"/>
    </xf>
    <xf numFmtId="166" fontId="0" fillId="0"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8" fontId="0" fillId="0" borderId="4" xfId="0" applyFont="false" applyBorder="true" applyAlignment="false" applyProtection="false">
      <alignment horizontal="general" vertical="bottom" textRotation="0" wrapText="false" indent="0" shrinkToFit="false"/>
      <protection locked="true" hidden="false"/>
    </xf>
    <xf numFmtId="166" fontId="0" fillId="0" borderId="4" xfId="0" applyFont="false" applyBorder="true" applyAlignment="false" applyProtection="false">
      <alignment horizontal="general" vertical="bottom" textRotation="0" wrapText="false" indent="0" shrinkToFit="false"/>
      <protection locked="true" hidden="false"/>
    </xf>
    <xf numFmtId="169" fontId="0" fillId="0" borderId="1"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9" fontId="0" fillId="0" borderId="8" xfId="0" applyFont="false" applyBorder="true" applyAlignment="false" applyProtection="false">
      <alignment horizontal="general" vertical="bottom" textRotation="0" wrapText="false" indent="0" shrinkToFit="false"/>
      <protection locked="true" hidden="false"/>
    </xf>
    <xf numFmtId="169" fontId="0" fillId="0" borderId="2" xfId="0" applyFont="false" applyBorder="true" applyAlignment="false" applyProtection="false">
      <alignment horizontal="general" vertical="bottom" textRotation="0" wrapText="false" indent="0" shrinkToFit="false"/>
      <protection locked="true" hidden="false"/>
    </xf>
    <xf numFmtId="169" fontId="0" fillId="0" borderId="4" xfId="0" applyFont="false" applyBorder="true" applyAlignment="false" applyProtection="false">
      <alignment horizontal="general" vertical="bottom" textRotation="0" wrapText="false" indent="0" shrinkToFit="false"/>
      <protection locked="true" hidden="false"/>
    </xf>
    <xf numFmtId="169" fontId="0" fillId="2" borderId="1"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70" fontId="0"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5" fontId="0" fillId="0" borderId="8" xfId="0" applyFont="false" applyBorder="true" applyAlignment="false" applyProtection="false">
      <alignment horizontal="general" vertical="bottom" textRotation="0" wrapText="false" indent="0" shrinkToFit="false"/>
      <protection locked="true" hidden="false"/>
    </xf>
    <xf numFmtId="165" fontId="0" fillId="0" borderId="4" xfId="0" applyFont="false" applyBorder="true" applyAlignment="false" applyProtection="false">
      <alignment horizontal="general" vertical="bottom" textRotation="0" wrapText="false" indent="0" shrinkToFit="false"/>
      <protection locked="true" hidden="false"/>
    </xf>
    <xf numFmtId="170" fontId="0" fillId="0" borderId="0" xfId="0" applyFont="true" applyBorder="false" applyAlignment="true" applyProtection="false">
      <alignment horizontal="right" vertical="bottom" textRotation="0" wrapText="false" indent="0" shrinkToFit="false"/>
      <protection locked="true" hidden="false"/>
    </xf>
    <xf numFmtId="170" fontId="0" fillId="0" borderId="1" xfId="0" applyFont="true" applyBorder="true" applyAlignment="false" applyProtection="false">
      <alignment horizontal="general" vertical="bottom" textRotation="0" wrapText="false" indent="0" shrinkToFit="false"/>
      <protection locked="true" hidden="false"/>
    </xf>
    <xf numFmtId="170" fontId="0" fillId="0" borderId="0" xfId="0" applyFont="true" applyBorder="true" applyAlignment="false" applyProtection="false">
      <alignment horizontal="general" vertical="bottom" textRotation="0" wrapText="false" indent="0" shrinkToFit="false"/>
      <protection locked="true" hidden="false"/>
    </xf>
    <xf numFmtId="167" fontId="0" fillId="0" borderId="8"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7" fontId="0" fillId="0" borderId="2" xfId="0" applyFont="false" applyBorder="true" applyAlignment="false" applyProtection="false">
      <alignment horizontal="general" vertical="bottom" textRotation="0" wrapText="false" indent="0" shrinkToFit="false"/>
      <protection locked="true" hidden="false"/>
    </xf>
    <xf numFmtId="167" fontId="0" fillId="0" borderId="13" xfId="0" applyFont="true" applyBorder="true" applyAlignment="false" applyProtection="false">
      <alignment horizontal="general" vertical="bottom" textRotation="0" wrapText="false" indent="0" shrinkToFit="false"/>
      <protection locked="true" hidden="false"/>
    </xf>
    <xf numFmtId="164" fontId="0" fillId="4" borderId="4" xfId="0" applyFont="false" applyBorder="true" applyAlignment="false" applyProtection="false">
      <alignment horizontal="general" vertical="bottom" textRotation="0" wrapText="false" indent="0" shrinkToFit="false"/>
      <protection locked="true" hidden="false"/>
    </xf>
    <xf numFmtId="169" fontId="0" fillId="4" borderId="4" xfId="0" applyFont="false" applyBorder="true" applyAlignment="false" applyProtection="false">
      <alignment horizontal="general" vertical="bottom" textRotation="0" wrapText="false" indent="0" shrinkToFit="false"/>
      <protection locked="true" hidden="false"/>
    </xf>
    <xf numFmtId="167" fontId="5" fillId="2" borderId="1" xfId="0" applyFont="true" applyBorder="tru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7"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R60"/>
  <sheetViews>
    <sheetView windowProtection="false" showFormulas="false" showGridLines="true" showRowColHeaders="true" showZeros="true" rightToLeft="false" tabSelected="false" showOutlineSymbols="true" defaultGridColor="true" view="normal" topLeftCell="F28" colorId="64" zoomScale="90" zoomScaleNormal="90" zoomScalePageLayoutView="100" workbookViewId="0">
      <selection pane="topLeft" activeCell="I60" activeCellId="0" sqref="I60"/>
    </sheetView>
  </sheetViews>
  <sheetFormatPr defaultRowHeight="12.85"/>
  <cols>
    <col collapsed="false" hidden="false" max="1" min="1" style="0" width="20.0510204081633"/>
    <col collapsed="false" hidden="false" max="2" min="2" style="0" width="29.5102040816327"/>
    <col collapsed="false" hidden="false" max="3" min="3" style="0" width="15.9642857142857"/>
    <col collapsed="false" hidden="false" max="4" min="4" style="0" width="15.3979591836735"/>
    <col collapsed="false" hidden="false" max="5" min="5" style="0" width="13.7040816326531"/>
    <col collapsed="false" hidden="false" max="6" min="6" style="0" width="11.5204081632653"/>
    <col collapsed="false" hidden="false" max="7" min="7" style="0" width="25.6938775510204"/>
    <col collapsed="false" hidden="false" max="8" min="8" style="0" width="44.1785714285714"/>
    <col collapsed="false" hidden="false" max="9" min="9" style="0" width="44.8826530612245"/>
    <col collapsed="false" hidden="false" max="10" min="10" style="0" width="31.3367346938776"/>
    <col collapsed="false" hidden="false" max="11" min="11" style="0" width="32.6071428571429"/>
    <col collapsed="false" hidden="false" max="12" min="12" style="0" width="11.5204081632653"/>
    <col collapsed="false" hidden="false" max="13" min="13" style="0" width="15.265306122449"/>
    <col collapsed="false" hidden="false" max="1025" min="14" style="0" width="11.5204081632653"/>
  </cols>
  <sheetData>
    <row r="2" customFormat="false" ht="12.8" hidden="false" customHeight="false" outlineLevel="0" collapsed="false">
      <c r="D2" s="0" t="n">
        <v>811</v>
      </c>
      <c r="E2" s="1" t="s">
        <v>0</v>
      </c>
      <c r="F2" s="1"/>
      <c r="G2" s="1" t="n">
        <v>46</v>
      </c>
      <c r="H2" s="0" t="n">
        <v>24</v>
      </c>
      <c r="I2" s="0" t="n">
        <v>12</v>
      </c>
      <c r="J2" s="0" t="n">
        <v>11</v>
      </c>
    </row>
    <row r="3" customFormat="false" ht="13.4" hidden="false" customHeight="false" outlineLevel="0" collapsed="false">
      <c r="A3" s="0" t="s">
        <v>1</v>
      </c>
      <c r="B3" s="2" t="s">
        <v>2</v>
      </c>
      <c r="C3" s="2" t="s">
        <v>3</v>
      </c>
      <c r="D3" s="3" t="s">
        <v>4</v>
      </c>
      <c r="E3" s="2" t="s">
        <v>5</v>
      </c>
      <c r="F3" s="2" t="s">
        <v>6</v>
      </c>
      <c r="G3" s="2" t="s">
        <v>7</v>
      </c>
      <c r="H3" s="2" t="s">
        <v>8</v>
      </c>
      <c r="I3" s="2" t="s">
        <v>9</v>
      </c>
      <c r="J3" s="2" t="s">
        <v>10</v>
      </c>
      <c r="Q3" s="4"/>
      <c r="R3" s="4"/>
    </row>
    <row r="4" customFormat="false" ht="12.8" hidden="false" customHeight="false" outlineLevel="0" collapsed="false">
      <c r="B4" s="5" t="n">
        <v>0</v>
      </c>
      <c r="C4" s="6" t="n">
        <v>2384.6</v>
      </c>
      <c r="D4" s="7" t="n">
        <v>5389.66</v>
      </c>
      <c r="E4" s="6" t="n">
        <v>3801.47</v>
      </c>
      <c r="F4" s="6" t="n">
        <v>3046.73</v>
      </c>
      <c r="G4" s="6" t="n">
        <v>1861.38</v>
      </c>
      <c r="H4" s="6" t="n">
        <v>1861.38</v>
      </c>
      <c r="I4" s="6" t="n">
        <v>1759.51</v>
      </c>
      <c r="J4" s="6" t="n">
        <v>3046.73</v>
      </c>
      <c r="Q4" s="4"/>
      <c r="R4" s="4"/>
    </row>
    <row r="5" customFormat="false" ht="12.8" hidden="false" customHeight="false" outlineLevel="0" collapsed="false">
      <c r="B5" s="5" t="n">
        <v>1</v>
      </c>
      <c r="C5" s="6" t="n">
        <v>2384.6</v>
      </c>
      <c r="D5" s="7" t="n">
        <v>5273.9</v>
      </c>
      <c r="E5" s="6" t="n">
        <v>3801.47</v>
      </c>
      <c r="F5" s="6" t="n">
        <v>3046.73</v>
      </c>
      <c r="G5" s="6" t="n">
        <v>1861.38</v>
      </c>
      <c r="H5" s="6" t="n">
        <v>1861.38</v>
      </c>
      <c r="I5" s="6" t="n">
        <v>1717.84</v>
      </c>
      <c r="J5" s="6" t="n">
        <v>3046.73</v>
      </c>
      <c r="Q5" s="4"/>
      <c r="R5" s="4"/>
    </row>
    <row r="6" customFormat="false" ht="12.8" hidden="false" customHeight="false" outlineLevel="0" collapsed="false">
      <c r="B6" s="5" t="n">
        <v>2</v>
      </c>
      <c r="C6" s="6" t="n">
        <v>2384.6</v>
      </c>
      <c r="D6" s="7" t="n">
        <v>5273.9</v>
      </c>
      <c r="E6" s="6" t="n">
        <v>3801.47</v>
      </c>
      <c r="F6" s="6" t="n">
        <v>3046.73</v>
      </c>
      <c r="G6" s="6" t="n">
        <v>1861.38</v>
      </c>
      <c r="H6" s="6" t="n">
        <v>1861.38</v>
      </c>
      <c r="I6" s="6" t="n">
        <v>1717.84</v>
      </c>
      <c r="J6" s="6" t="n">
        <v>3046.73</v>
      </c>
      <c r="Q6" s="4"/>
      <c r="R6" s="4"/>
    </row>
    <row r="7" customFormat="false" ht="12.8" hidden="false" customHeight="false" outlineLevel="0" collapsed="false">
      <c r="B7" s="5" t="n">
        <v>3</v>
      </c>
      <c r="C7" s="6" t="n">
        <v>2384.6</v>
      </c>
      <c r="D7" s="7" t="n">
        <v>5273.9</v>
      </c>
      <c r="E7" s="6" t="n">
        <v>3801.47</v>
      </c>
      <c r="F7" s="6" t="n">
        <v>3046.73</v>
      </c>
      <c r="G7" s="6" t="n">
        <v>1861.38</v>
      </c>
      <c r="H7" s="6" t="n">
        <v>1861.38</v>
      </c>
      <c r="I7" s="6" t="n">
        <v>1717.84</v>
      </c>
      <c r="J7" s="6" t="n">
        <v>3046.73</v>
      </c>
      <c r="Q7" s="4"/>
      <c r="R7" s="4"/>
    </row>
    <row r="8" customFormat="false" ht="12.8" hidden="false" customHeight="false" outlineLevel="0" collapsed="false">
      <c r="B8" s="5" t="n">
        <v>4</v>
      </c>
      <c r="C8" s="6" t="n">
        <v>2384.6</v>
      </c>
      <c r="D8" s="7" t="n">
        <v>5273.9</v>
      </c>
      <c r="E8" s="6" t="n">
        <v>3801.47</v>
      </c>
      <c r="F8" s="6" t="n">
        <v>3046.73</v>
      </c>
      <c r="G8" s="6" t="n">
        <v>1861.38</v>
      </c>
      <c r="H8" s="6" t="n">
        <v>1861.38</v>
      </c>
      <c r="I8" s="6" t="n">
        <v>1643.75</v>
      </c>
      <c r="J8" s="6" t="n">
        <v>3046.73</v>
      </c>
      <c r="Q8" s="4"/>
      <c r="R8" s="4"/>
    </row>
    <row r="9" customFormat="false" ht="12.8" hidden="false" customHeight="false" outlineLevel="0" collapsed="false">
      <c r="B9" s="5" t="n">
        <v>5</v>
      </c>
      <c r="C9" s="6" t="n">
        <v>2384.6</v>
      </c>
      <c r="D9" s="7" t="n">
        <v>5273.9</v>
      </c>
      <c r="E9" s="6" t="n">
        <v>3801.47</v>
      </c>
      <c r="F9" s="6" t="n">
        <v>3046.73</v>
      </c>
      <c r="G9" s="6" t="n">
        <v>1861.38</v>
      </c>
      <c r="H9" s="6" t="n">
        <v>1861.38</v>
      </c>
      <c r="I9" s="6" t="n">
        <v>1643.75</v>
      </c>
      <c r="J9" s="6" t="n">
        <v>3046.73</v>
      </c>
      <c r="Q9" s="4"/>
      <c r="R9" s="4"/>
    </row>
    <row r="10" customFormat="false" ht="12.8" hidden="false" customHeight="false" outlineLevel="0" collapsed="false">
      <c r="B10" s="5" t="n">
        <v>6</v>
      </c>
      <c r="C10" s="6" t="n">
        <v>2384.6</v>
      </c>
      <c r="D10" s="7" t="n">
        <v>5273.9</v>
      </c>
      <c r="E10" s="6" t="n">
        <v>3801.47</v>
      </c>
      <c r="F10" s="6" t="n">
        <v>3046.73</v>
      </c>
      <c r="G10" s="6" t="n">
        <v>1819.7</v>
      </c>
      <c r="H10" s="6" t="n">
        <v>1861.38</v>
      </c>
      <c r="I10" s="6" t="n">
        <v>1643.75</v>
      </c>
      <c r="J10" s="6" t="n">
        <v>3046.73</v>
      </c>
      <c r="Q10" s="4"/>
      <c r="R10" s="4"/>
    </row>
    <row r="11" customFormat="false" ht="12.8" hidden="false" customHeight="false" outlineLevel="0" collapsed="false">
      <c r="B11" s="5" t="n">
        <v>7</v>
      </c>
      <c r="C11" s="6" t="n">
        <v>2384.6</v>
      </c>
      <c r="D11" s="7" t="n">
        <v>5273.9</v>
      </c>
      <c r="E11" s="6" t="n">
        <v>3801.47</v>
      </c>
      <c r="F11" s="6" t="n">
        <v>3046.73</v>
      </c>
      <c r="G11" s="6" t="n">
        <v>1819.7</v>
      </c>
      <c r="H11" s="6" t="n">
        <v>1861.38</v>
      </c>
      <c r="I11" s="6" t="n">
        <v>1578.93</v>
      </c>
      <c r="J11" s="6" t="n">
        <v>3046.73</v>
      </c>
      <c r="Q11" s="4"/>
      <c r="R11" s="4"/>
    </row>
    <row r="12" customFormat="false" ht="12.8" hidden="false" customHeight="false" outlineLevel="0" collapsed="false">
      <c r="B12" s="5" t="n">
        <v>8</v>
      </c>
      <c r="C12" s="6" t="n">
        <v>2273.47</v>
      </c>
      <c r="D12" s="7" t="n">
        <v>5273.9</v>
      </c>
      <c r="E12" s="6" t="n">
        <v>3801.47</v>
      </c>
      <c r="F12" s="6" t="n">
        <v>3046.73</v>
      </c>
      <c r="G12" s="6" t="n">
        <v>1819.7</v>
      </c>
      <c r="H12" s="6" t="n">
        <v>1861.38</v>
      </c>
      <c r="I12" s="6" t="n">
        <v>1578.93</v>
      </c>
      <c r="J12" s="6" t="n">
        <v>2833.74</v>
      </c>
      <c r="Q12" s="4"/>
      <c r="R12" s="4"/>
    </row>
    <row r="13" customFormat="false" ht="12.8" hidden="false" customHeight="false" outlineLevel="0" collapsed="false">
      <c r="B13" s="5" t="n">
        <v>9</v>
      </c>
      <c r="C13" s="6" t="n">
        <v>2273.47</v>
      </c>
      <c r="D13" s="7" t="n">
        <v>5273.9</v>
      </c>
      <c r="E13" s="6" t="n">
        <v>3801.47</v>
      </c>
      <c r="F13" s="6" t="n">
        <v>3046.73</v>
      </c>
      <c r="G13" s="6" t="n">
        <v>1819.7</v>
      </c>
      <c r="H13" s="6" t="n">
        <v>1861.38</v>
      </c>
      <c r="I13" s="6" t="n">
        <v>1546.52</v>
      </c>
      <c r="J13" s="6" t="n">
        <v>2833.74</v>
      </c>
      <c r="Q13" s="4"/>
      <c r="R13" s="4"/>
    </row>
    <row r="14" customFormat="false" ht="12.8" hidden="false" customHeight="false" outlineLevel="0" collapsed="false">
      <c r="B14" s="5" t="n">
        <v>10</v>
      </c>
      <c r="C14" s="6" t="n">
        <v>2273.47</v>
      </c>
      <c r="D14" s="7" t="n">
        <v>5273.9</v>
      </c>
      <c r="E14" s="6" t="n">
        <v>3801.47</v>
      </c>
      <c r="F14" s="6" t="n">
        <v>3046.73</v>
      </c>
      <c r="G14" s="6" t="n">
        <v>1759.51</v>
      </c>
      <c r="H14" s="6" t="n">
        <v>1861.38</v>
      </c>
      <c r="I14" s="6" t="n">
        <v>1546.52</v>
      </c>
      <c r="J14" s="6" t="n">
        <v>2833.74</v>
      </c>
      <c r="Q14" s="4"/>
      <c r="R14" s="4"/>
    </row>
    <row r="15" customFormat="false" ht="12.8" hidden="false" customHeight="false" outlineLevel="0" collapsed="false">
      <c r="B15" s="5" t="n">
        <v>11</v>
      </c>
      <c r="C15" s="6" t="n">
        <v>2273.47</v>
      </c>
      <c r="D15" s="7" t="n">
        <v>5273.9</v>
      </c>
      <c r="E15" s="6" t="n">
        <v>3801.47</v>
      </c>
      <c r="F15" s="6" t="n">
        <v>3046.73</v>
      </c>
      <c r="G15" s="6" t="n">
        <v>1759.51</v>
      </c>
      <c r="H15" s="6" t="n">
        <v>1861.38</v>
      </c>
      <c r="I15" s="6" t="n">
        <v>1514.11</v>
      </c>
      <c r="J15" s="6" t="n">
        <v>2833.74</v>
      </c>
      <c r="Q15" s="4"/>
      <c r="R15" s="4"/>
    </row>
    <row r="16" customFormat="false" ht="12.8" hidden="false" customHeight="false" outlineLevel="0" collapsed="false">
      <c r="B16" s="5" t="n">
        <v>12</v>
      </c>
      <c r="C16" s="6" t="n">
        <v>2166.98</v>
      </c>
      <c r="D16" s="7" t="n">
        <v>5273.9</v>
      </c>
      <c r="E16" s="6" t="n">
        <v>3801.47</v>
      </c>
      <c r="F16" s="6" t="n">
        <v>2833.74</v>
      </c>
      <c r="G16" s="6" t="n">
        <v>1759.51</v>
      </c>
      <c r="H16" s="6" t="n">
        <v>1861.38</v>
      </c>
      <c r="I16" s="6" t="n">
        <v>1514.11</v>
      </c>
      <c r="J16" s="6" t="n">
        <v>2833.74</v>
      </c>
      <c r="Q16" s="4"/>
      <c r="R16" s="4"/>
    </row>
    <row r="17" customFormat="false" ht="12.8" hidden="false" customHeight="false" outlineLevel="0" collapsed="false">
      <c r="B17" s="5" t="n">
        <v>13</v>
      </c>
      <c r="C17" s="6" t="n">
        <v>2166.98</v>
      </c>
      <c r="D17" s="7" t="n">
        <v>5028.5</v>
      </c>
      <c r="E17" s="6" t="n">
        <v>3801.47</v>
      </c>
      <c r="F17" s="6" t="n">
        <v>2833.74</v>
      </c>
      <c r="G17" s="6" t="n">
        <v>1759.51</v>
      </c>
      <c r="H17" s="6" t="n">
        <v>1861.38</v>
      </c>
      <c r="I17" s="6" t="n">
        <v>1504.84</v>
      </c>
      <c r="J17" s="6" t="n">
        <v>2625.38</v>
      </c>
      <c r="Q17" s="4"/>
      <c r="R17" s="4"/>
    </row>
    <row r="18" customFormat="false" ht="12.85" hidden="false" customHeight="false" outlineLevel="0" collapsed="false">
      <c r="B18" s="5" t="n">
        <v>14</v>
      </c>
      <c r="C18" s="6" t="n">
        <v>2166.98</v>
      </c>
      <c r="D18" s="7" t="n">
        <v>5028.5</v>
      </c>
      <c r="E18" s="6" t="n">
        <v>3625.52</v>
      </c>
      <c r="F18" s="6" t="n">
        <v>2833.74</v>
      </c>
      <c r="G18" s="6" t="n">
        <v>1717.84</v>
      </c>
      <c r="H18" s="6" t="n">
        <v>1819.7</v>
      </c>
      <c r="I18" s="6" t="n">
        <v>1504.84</v>
      </c>
      <c r="J18" s="6" t="n">
        <v>2625.38</v>
      </c>
      <c r="Q18" s="4"/>
      <c r="R18" s="4"/>
    </row>
    <row r="19" customFormat="false" ht="12.8" hidden="false" customHeight="false" outlineLevel="0" collapsed="false">
      <c r="B19" s="5" t="n">
        <v>15</v>
      </c>
      <c r="C19" s="6" t="n">
        <v>2166.98</v>
      </c>
      <c r="D19" s="7" t="n">
        <v>4898.85</v>
      </c>
      <c r="E19" s="6" t="n">
        <v>3625.52</v>
      </c>
      <c r="F19" s="6" t="n">
        <v>2833.74</v>
      </c>
      <c r="G19" s="6" t="n">
        <v>1717.84</v>
      </c>
      <c r="H19" s="6" t="n">
        <v>1819.7</v>
      </c>
      <c r="I19" s="6" t="n">
        <v>1495.58</v>
      </c>
      <c r="J19" s="6" t="n">
        <v>2625.38</v>
      </c>
    </row>
    <row r="20" customFormat="false" ht="12.8" hidden="false" customHeight="false" outlineLevel="0" collapsed="false">
      <c r="B20" s="5" t="n">
        <v>16</v>
      </c>
      <c r="C20" s="6" t="n">
        <v>2060.48</v>
      </c>
      <c r="D20" s="7" t="n">
        <v>4898.85</v>
      </c>
      <c r="E20" s="6" t="n">
        <v>3625.52</v>
      </c>
      <c r="F20" s="6" t="n">
        <v>2833.74</v>
      </c>
      <c r="G20" s="6" t="n">
        <v>1717.84</v>
      </c>
      <c r="H20" s="6" t="n">
        <v>1819.7</v>
      </c>
      <c r="I20" s="6" t="n">
        <v>1495.58</v>
      </c>
      <c r="J20" s="6" t="n">
        <v>2625.38</v>
      </c>
    </row>
    <row r="21" customFormat="false" ht="12.8" hidden="false" customHeight="false" outlineLevel="0" collapsed="false">
      <c r="B21" s="5" t="n">
        <v>17</v>
      </c>
      <c r="C21" s="6" t="n">
        <v>2060.48</v>
      </c>
      <c r="D21" s="7" t="n">
        <v>4898.85</v>
      </c>
      <c r="E21" s="6" t="n">
        <v>3625.52</v>
      </c>
      <c r="F21" s="6" t="n">
        <v>2625.38</v>
      </c>
      <c r="G21" s="6" t="n">
        <v>1643.75</v>
      </c>
      <c r="H21" s="6" t="n">
        <v>1819.7</v>
      </c>
      <c r="I21" s="6" t="n">
        <v>1490.95</v>
      </c>
      <c r="J21" s="6" t="n">
        <v>2458.68</v>
      </c>
    </row>
    <row r="22" customFormat="false" ht="12.8" hidden="false" customHeight="false" outlineLevel="0" collapsed="false">
      <c r="B22" s="5" t="n">
        <v>18</v>
      </c>
      <c r="C22" s="6" t="n">
        <v>2060.48</v>
      </c>
      <c r="D22" s="7" t="n">
        <v>4898.85</v>
      </c>
      <c r="E22" s="6" t="n">
        <v>3625.52</v>
      </c>
      <c r="F22" s="6" t="n">
        <v>2625.38</v>
      </c>
      <c r="G22" s="6" t="n">
        <v>1643.75</v>
      </c>
      <c r="H22" s="6" t="n">
        <v>1759.51</v>
      </c>
      <c r="I22" s="6" t="n">
        <v>1486.32</v>
      </c>
      <c r="J22" s="6" t="n">
        <v>2458.68</v>
      </c>
    </row>
    <row r="23" customFormat="false" ht="12.85" hidden="false" customHeight="false" outlineLevel="0" collapsed="false">
      <c r="B23" s="5" t="n">
        <v>19</v>
      </c>
      <c r="C23" s="6" t="n">
        <v>2060.48</v>
      </c>
      <c r="D23" s="7" t="n">
        <v>4898.85</v>
      </c>
      <c r="E23" s="6" t="n">
        <v>3398.63</v>
      </c>
      <c r="F23" s="6" t="n">
        <v>2625.38</v>
      </c>
      <c r="G23" s="6" t="n">
        <v>1643.75</v>
      </c>
      <c r="H23" s="6" t="n">
        <v>1759.51</v>
      </c>
      <c r="I23" s="8"/>
      <c r="J23" s="6" t="n">
        <v>2458.68</v>
      </c>
    </row>
    <row r="24" customFormat="false" ht="12.85" hidden="false" customHeight="false" outlineLevel="0" collapsed="false">
      <c r="B24" s="5" t="n">
        <v>20</v>
      </c>
      <c r="C24" s="6" t="n">
        <v>1967.87</v>
      </c>
      <c r="D24" s="7" t="n">
        <v>4648.81</v>
      </c>
      <c r="E24" s="6" t="n">
        <v>3398.63</v>
      </c>
      <c r="F24" s="6" t="n">
        <v>2625.38</v>
      </c>
      <c r="G24" s="6" t="n">
        <v>1578.93</v>
      </c>
      <c r="H24" s="6" t="n">
        <v>1759.51</v>
      </c>
      <c r="I24" s="8"/>
      <c r="J24" s="6" t="n">
        <v>2458.68</v>
      </c>
    </row>
    <row r="25" customFormat="false" ht="12.85" hidden="false" customHeight="false" outlineLevel="0" collapsed="false">
      <c r="B25" s="5" t="n">
        <v>21</v>
      </c>
      <c r="C25" s="6" t="n">
        <v>1967.87</v>
      </c>
      <c r="D25" s="7" t="n">
        <v>4648.81</v>
      </c>
      <c r="E25" s="6" t="n">
        <v>3398.63</v>
      </c>
      <c r="F25" s="6" t="n">
        <v>2458.68</v>
      </c>
      <c r="G25" s="6" t="n">
        <v>1578.93</v>
      </c>
      <c r="H25" s="6" t="n">
        <v>1759.51</v>
      </c>
      <c r="I25" s="8"/>
      <c r="J25" s="6" t="n">
        <v>2291.99</v>
      </c>
    </row>
    <row r="26" customFormat="false" ht="12.85" hidden="false" customHeight="false" outlineLevel="0" collapsed="false">
      <c r="B26" s="5" t="n">
        <v>22</v>
      </c>
      <c r="C26" s="6" t="n">
        <v>1967.87</v>
      </c>
      <c r="D26" s="7" t="n">
        <v>4648.81</v>
      </c>
      <c r="E26" s="6" t="n">
        <v>3398.63</v>
      </c>
      <c r="F26" s="6" t="n">
        <v>2458.68</v>
      </c>
      <c r="G26" s="6" t="n">
        <v>1546.52</v>
      </c>
      <c r="H26" s="6" t="n">
        <v>1717.84</v>
      </c>
      <c r="I26" s="8"/>
      <c r="J26" s="6" t="n">
        <v>2291.99</v>
      </c>
    </row>
    <row r="27" customFormat="false" ht="12.85" hidden="false" customHeight="false" outlineLevel="0" collapsed="false">
      <c r="B27" s="5" t="n">
        <v>23</v>
      </c>
      <c r="C27" s="6" t="n">
        <v>1875.27</v>
      </c>
      <c r="D27" s="7" t="n">
        <v>4458.97</v>
      </c>
      <c r="E27" s="6" t="n">
        <v>3167.12</v>
      </c>
      <c r="F27" s="6" t="n">
        <v>2458.68</v>
      </c>
      <c r="G27" s="6" t="n">
        <v>1546.52</v>
      </c>
      <c r="H27" s="6" t="n">
        <v>1717.84</v>
      </c>
      <c r="I27" s="8"/>
      <c r="J27" s="6" t="n">
        <v>2291.99</v>
      </c>
    </row>
    <row r="28" customFormat="false" ht="12.85" hidden="false" customHeight="false" outlineLevel="0" collapsed="false">
      <c r="B28" s="5" t="n">
        <v>24</v>
      </c>
      <c r="C28" s="6" t="n">
        <v>1875.27</v>
      </c>
      <c r="D28" s="7" t="n">
        <v>4458.97</v>
      </c>
      <c r="E28" s="6" t="n">
        <v>3167.12</v>
      </c>
      <c r="F28" s="6" t="n">
        <v>2458.68</v>
      </c>
      <c r="G28" s="6" t="n">
        <v>1514.11</v>
      </c>
      <c r="H28" s="6" t="n">
        <v>1717.84</v>
      </c>
      <c r="I28" s="8"/>
      <c r="J28" s="6" t="n">
        <v>2162.35</v>
      </c>
    </row>
    <row r="29" customFormat="false" ht="12.85" hidden="false" customHeight="false" outlineLevel="0" collapsed="false">
      <c r="B29" s="5" t="n">
        <v>25</v>
      </c>
      <c r="C29" s="5" t="n">
        <v>1875.27</v>
      </c>
      <c r="D29" s="9" t="n">
        <v>4458.97</v>
      </c>
      <c r="E29" s="5" t="n">
        <v>3167.12</v>
      </c>
      <c r="F29" s="5" t="n">
        <v>2291.99</v>
      </c>
      <c r="G29" s="5" t="n">
        <v>1514.11</v>
      </c>
      <c r="H29" s="5" t="n">
        <v>1643.75</v>
      </c>
      <c r="I29" s="5"/>
      <c r="J29" s="5" t="n">
        <v>2162.35</v>
      </c>
    </row>
    <row r="30" customFormat="false" ht="12.85" hidden="false" customHeight="false" outlineLevel="0" collapsed="false">
      <c r="B30" s="5" t="n">
        <v>26</v>
      </c>
      <c r="C30" s="5" t="n">
        <v>1805.81</v>
      </c>
      <c r="D30" s="9" t="n">
        <v>4458.97</v>
      </c>
      <c r="E30" s="5" t="n">
        <v>3167.12</v>
      </c>
      <c r="F30" s="5" t="n">
        <v>2291.99</v>
      </c>
      <c r="G30" s="5" t="n">
        <v>1504.84</v>
      </c>
      <c r="H30" s="5" t="n">
        <v>1643.75</v>
      </c>
      <c r="I30" s="5"/>
      <c r="J30" s="5" t="n">
        <v>2162.35</v>
      </c>
    </row>
    <row r="31" customFormat="false" ht="12.85" hidden="false" customHeight="false" outlineLevel="0" collapsed="false">
      <c r="B31" s="5" t="n">
        <v>27</v>
      </c>
      <c r="C31" s="5" t="n">
        <v>1805.81</v>
      </c>
      <c r="D31" s="9" t="n">
        <v>4458.97</v>
      </c>
      <c r="E31" s="5" t="n">
        <v>2940.24</v>
      </c>
      <c r="F31" s="5" t="n">
        <v>2291.99</v>
      </c>
      <c r="G31" s="5" t="n">
        <v>1504.84</v>
      </c>
      <c r="H31" s="5" t="n">
        <v>1643.75</v>
      </c>
      <c r="I31" s="5"/>
      <c r="J31" s="5" t="n">
        <v>2120.67</v>
      </c>
    </row>
    <row r="32" customFormat="false" ht="12.85" hidden="false" customHeight="false" outlineLevel="0" collapsed="false">
      <c r="B32" s="5" t="n">
        <v>28</v>
      </c>
      <c r="C32" s="5" t="n">
        <v>1736.36</v>
      </c>
      <c r="D32" s="9" t="n">
        <v>4458.97</v>
      </c>
      <c r="E32" s="5" t="n">
        <v>2940.24</v>
      </c>
      <c r="F32" s="5" t="n">
        <v>2162.35</v>
      </c>
      <c r="G32" s="5" t="n">
        <v>1495.58</v>
      </c>
      <c r="H32" s="5" t="n">
        <v>1578.93</v>
      </c>
      <c r="I32" s="5"/>
      <c r="J32" s="5" t="n">
        <v>2120.67</v>
      </c>
    </row>
    <row r="33" customFormat="false" ht="12.85" hidden="false" customHeight="false" outlineLevel="0" collapsed="false">
      <c r="B33" s="5" t="n">
        <v>29</v>
      </c>
      <c r="C33" s="5" t="n">
        <v>1736.36</v>
      </c>
      <c r="D33" s="9" t="n">
        <v>4241.35</v>
      </c>
      <c r="E33" s="5" t="n">
        <v>2940.24</v>
      </c>
      <c r="F33" s="5" t="n">
        <v>2162.35</v>
      </c>
      <c r="G33" s="5" t="n">
        <v>1495.58</v>
      </c>
      <c r="H33" s="5" t="n">
        <v>1578.93</v>
      </c>
      <c r="I33" s="5"/>
      <c r="J33" s="5" t="n">
        <v>2120.67</v>
      </c>
    </row>
    <row r="34" customFormat="false" ht="12.85" hidden="false" customHeight="false" outlineLevel="0" collapsed="false">
      <c r="B34" s="5" t="n">
        <v>30</v>
      </c>
      <c r="C34" s="5" t="n">
        <v>1671.54</v>
      </c>
      <c r="D34" s="9" t="n">
        <v>4241.35</v>
      </c>
      <c r="E34" s="5" t="n">
        <v>2745.76</v>
      </c>
      <c r="F34" s="5" t="n">
        <v>2162.35</v>
      </c>
      <c r="G34" s="5" t="n">
        <v>1490.95</v>
      </c>
      <c r="H34" s="5" t="n">
        <v>1546.52</v>
      </c>
      <c r="I34" s="5"/>
      <c r="J34" s="5" t="n">
        <v>2060.48</v>
      </c>
    </row>
    <row r="35" customFormat="false" ht="12.85" hidden="false" customHeight="false" outlineLevel="0" collapsed="false">
      <c r="B35" s="5" t="n">
        <v>31</v>
      </c>
      <c r="C35" s="5" t="n">
        <v>1671.54</v>
      </c>
      <c r="D35" s="9" t="n">
        <v>4241.35</v>
      </c>
      <c r="E35" s="5" t="n">
        <v>2745.76</v>
      </c>
      <c r="F35" s="5" t="n">
        <v>2120.67</v>
      </c>
      <c r="G35" s="5" t="n">
        <v>1486.32</v>
      </c>
      <c r="H35" s="5" t="n">
        <v>1546.52</v>
      </c>
      <c r="I35" s="5"/>
      <c r="J35" s="5" t="n">
        <v>2060.48</v>
      </c>
    </row>
    <row r="36" customFormat="false" ht="12.85" hidden="false" customHeight="false" outlineLevel="0" collapsed="false">
      <c r="B36" s="5" t="n">
        <v>32</v>
      </c>
      <c r="C36" s="5" t="n">
        <v>1611.34</v>
      </c>
      <c r="D36" s="9" t="n">
        <v>3801.47</v>
      </c>
      <c r="E36" s="5" t="n">
        <v>2745.76</v>
      </c>
      <c r="F36" s="5" t="n">
        <v>2120.67</v>
      </c>
      <c r="H36" s="5" t="n">
        <v>1514.11</v>
      </c>
      <c r="I36" s="5"/>
      <c r="J36" s="5" t="n">
        <v>2000.29</v>
      </c>
    </row>
    <row r="37" customFormat="false" ht="12.85" hidden="false" customHeight="false" outlineLevel="0" collapsed="false">
      <c r="B37" s="5" t="n">
        <v>33</v>
      </c>
      <c r="C37" s="5" t="n">
        <v>1611.34</v>
      </c>
      <c r="D37" s="9" t="n">
        <v>3801.47</v>
      </c>
      <c r="E37" s="5" t="n">
        <v>2597.59</v>
      </c>
      <c r="F37" s="5" t="n">
        <v>2120.67</v>
      </c>
      <c r="G37" s="5"/>
      <c r="H37" s="5" t="n">
        <v>1514.11</v>
      </c>
      <c r="I37" s="5"/>
      <c r="J37" s="5" t="n">
        <v>1709.735</v>
      </c>
    </row>
    <row r="38" customFormat="false" ht="12.85" hidden="false" customHeight="false" outlineLevel="0" collapsed="false">
      <c r="B38" s="5" t="n">
        <v>34</v>
      </c>
      <c r="C38" s="5" t="n">
        <v>1574.3</v>
      </c>
      <c r="D38" s="9" t="n">
        <v>3801.47</v>
      </c>
      <c r="E38" s="5" t="n">
        <v>2597.59</v>
      </c>
      <c r="F38" s="5" t="n">
        <v>2060.48</v>
      </c>
      <c r="G38" s="5"/>
      <c r="H38" s="5" t="n">
        <v>1504.84</v>
      </c>
      <c r="I38" s="5"/>
      <c r="J38" s="5"/>
    </row>
    <row r="39" customFormat="false" ht="12.85" hidden="false" customHeight="false" outlineLevel="0" collapsed="false">
      <c r="B39" s="5" t="n">
        <v>35</v>
      </c>
      <c r="C39" s="5" t="n">
        <v>1574.3</v>
      </c>
      <c r="D39" s="9" t="n">
        <v>3625.52</v>
      </c>
      <c r="E39" s="5" t="n">
        <v>2597.59</v>
      </c>
      <c r="F39" s="5" t="n">
        <v>2060.48</v>
      </c>
      <c r="G39" s="5"/>
      <c r="H39" s="5" t="n">
        <v>1504.84</v>
      </c>
      <c r="I39" s="5"/>
      <c r="J39" s="5"/>
    </row>
    <row r="40" customFormat="false" ht="12.85" hidden="false" customHeight="false" outlineLevel="0" collapsed="false">
      <c r="B40" s="5" t="n">
        <v>36</v>
      </c>
      <c r="C40" s="5" t="n">
        <v>1537.26</v>
      </c>
      <c r="D40" s="9" t="n">
        <v>3625.52</v>
      </c>
      <c r="E40" s="5" t="n">
        <v>2435.53</v>
      </c>
      <c r="F40" s="5" t="n">
        <v>2000.29</v>
      </c>
      <c r="G40" s="5"/>
      <c r="H40" s="5" t="n">
        <v>1495.58</v>
      </c>
      <c r="I40" s="5"/>
      <c r="J40" s="5"/>
    </row>
    <row r="41" customFormat="false" ht="12.85" hidden="false" customHeight="false" outlineLevel="0" collapsed="false">
      <c r="B41" s="5" t="n">
        <v>37</v>
      </c>
      <c r="C41" s="5" t="n">
        <v>1537.26</v>
      </c>
      <c r="D41" s="9" t="n">
        <v>3398.63</v>
      </c>
      <c r="E41" s="5" t="n">
        <v>2435.53</v>
      </c>
      <c r="F41" s="5" t="n">
        <v>1709.735</v>
      </c>
      <c r="G41" s="5"/>
      <c r="H41" s="5" t="n">
        <v>1495.58</v>
      </c>
      <c r="I41" s="5"/>
      <c r="J41" s="5"/>
    </row>
    <row r="42" customFormat="false" ht="12.85" hidden="false" customHeight="false" outlineLevel="0" collapsed="false">
      <c r="B42" s="5" t="n">
        <v>38</v>
      </c>
      <c r="C42" s="5" t="n">
        <v>1514.11</v>
      </c>
      <c r="D42" s="9" t="n">
        <v>3398.63</v>
      </c>
      <c r="E42" s="5" t="n">
        <v>2264.21</v>
      </c>
      <c r="F42" s="5"/>
      <c r="G42" s="5"/>
      <c r="H42" s="5" t="n">
        <v>1490.95</v>
      </c>
      <c r="I42" s="5"/>
      <c r="J42" s="5"/>
    </row>
    <row r="43" customFormat="false" ht="12.85" hidden="false" customHeight="false" outlineLevel="0" collapsed="false">
      <c r="B43" s="5" t="n">
        <v>39</v>
      </c>
      <c r="D43" s="9" t="n">
        <v>3222.68</v>
      </c>
      <c r="E43" s="5" t="n">
        <v>1952.8275</v>
      </c>
      <c r="F43" s="5"/>
      <c r="G43" s="5"/>
      <c r="H43" s="5" t="n">
        <v>1486.32</v>
      </c>
      <c r="I43" s="5"/>
      <c r="J43" s="5"/>
    </row>
    <row r="44" customFormat="false" ht="12.85" hidden="false" customHeight="false" outlineLevel="0" collapsed="false">
      <c r="B44" s="5" t="n">
        <v>40</v>
      </c>
      <c r="D44" s="9" t="n">
        <v>3222.68</v>
      </c>
      <c r="E44" s="10"/>
      <c r="F44" s="5"/>
      <c r="G44" s="5"/>
      <c r="I44" s="5"/>
      <c r="J44" s="5"/>
    </row>
    <row r="45" customFormat="false" ht="12.8" hidden="false" customHeight="false" outlineLevel="0" collapsed="false">
      <c r="B45" s="5" t="n">
        <v>41</v>
      </c>
      <c r="D45" s="9" t="n">
        <v>3046.73</v>
      </c>
      <c r="E45" s="10"/>
      <c r="F45" s="5"/>
      <c r="G45" s="5"/>
      <c r="I45" s="5"/>
      <c r="J45" s="5"/>
    </row>
    <row r="46" customFormat="false" ht="12.8" hidden="false" customHeight="false" outlineLevel="0" collapsed="false">
      <c r="B46" s="11" t="s">
        <v>11</v>
      </c>
      <c r="C46" s="4" t="n">
        <v>0.64</v>
      </c>
      <c r="D46" s="4" t="n">
        <v>0.51</v>
      </c>
      <c r="E46" s="4" t="n">
        <v>0.76</v>
      </c>
      <c r="F46" s="4" t="n">
        <v>0.76</v>
      </c>
      <c r="G46" s="4" t="n">
        <v>0.71</v>
      </c>
      <c r="H46" s="4" t="n">
        <v>0.69</v>
      </c>
      <c r="I46" s="4" t="n">
        <v>0.54</v>
      </c>
      <c r="J46" s="4" t="n">
        <v>0.81</v>
      </c>
    </row>
    <row r="47" customFormat="false" ht="12.8" hidden="false" customHeight="false" outlineLevel="0" collapsed="false">
      <c r="B47" s="12" t="s">
        <v>12</v>
      </c>
      <c r="C47" s="13" t="n">
        <f aca="false">C4*C46*(1+C53)*(1-(0.9825*0.08))*0.99</f>
        <v>1795.84407611136</v>
      </c>
      <c r="D47" s="13" t="n">
        <f aca="false">D4*D46*(1+D53)*(1-(0.9825*0.08))*0.99</f>
        <v>4262.49486799092</v>
      </c>
      <c r="E47" s="13" t="n">
        <f aca="false">E4*E46*(1+E53)*(1-(0.9825*0.08))*0.99</f>
        <v>2925.30761104111</v>
      </c>
      <c r="F47" s="13" t="n">
        <f aca="false">F4*F46*(1+F53)*(1-(0.9825*0.08))*0.99</f>
        <v>2281.15459802102</v>
      </c>
      <c r="G47" s="13" t="n">
        <f aca="false">G4*G46*(1+G53)*(1-(0.9825*0.08))*0.99</f>
        <v>1675.68196210549</v>
      </c>
      <c r="H47" s="13" t="n">
        <f aca="false">H4*H46*(1+H53)*(1-(0.9825*0.08))*0.99</f>
        <v>1452.74443892741</v>
      </c>
      <c r="I47" s="13" t="n">
        <f aca="false">I4*I46*(1+I53)*(1-(0.9825*0.08))*0.99</f>
        <v>1074.70826038066</v>
      </c>
      <c r="J47" s="13" t="n">
        <f aca="false">J4*J46*(1+J53)*(1-(0.9825*0.08))*0.99</f>
        <v>2431.23055841714</v>
      </c>
    </row>
    <row r="48" customFormat="false" ht="12.8" hidden="false" customHeight="false" outlineLevel="0" collapsed="false">
      <c r="B48" s="2" t="s">
        <v>13</v>
      </c>
      <c r="C48" s="3" t="n">
        <f aca="false">'plafond sécu etCNAV'!J45*(1-0.074)</f>
        <v>917.011476585009</v>
      </c>
      <c r="D48" s="3" t="n">
        <f aca="false">'plafond sécu etCNAV'!K45*(1-0.074)</f>
        <v>1366.50201677154</v>
      </c>
      <c r="E48" s="3" t="n">
        <f aca="false">'plafond sécu etCNAV'!L45*(1-0.074)</f>
        <v>1138.75168064295</v>
      </c>
      <c r="F48" s="3" t="n">
        <f aca="false">'plafond sécu etCNAV'!M45*(1-0.074)</f>
        <v>1010.41541577091</v>
      </c>
      <c r="G48" s="3" t="n">
        <f aca="false">'plafond sécu etCNAV'!N45*(1-0.074)</f>
        <v>640.89505078741</v>
      </c>
      <c r="H48" s="3" t="n">
        <f aca="false">'plafond sécu etCNAV'!O45*(1-0.074)</f>
        <v>808.914221610302</v>
      </c>
      <c r="I48" s="3" t="n">
        <f aca="false">'plafond sécu etCNAV'!P45*(1-0.074)</f>
        <v>580.403865686492</v>
      </c>
      <c r="J48" s="3" t="n">
        <f aca="false">'plafond sécu etCNAV'!Q45*(1-0.074)</f>
        <v>947.264452285222</v>
      </c>
    </row>
    <row r="49" customFormat="false" ht="12.8" hidden="false" customHeight="false" outlineLevel="0" collapsed="false">
      <c r="B49" s="5" t="s">
        <v>14</v>
      </c>
      <c r="C49" s="3" t="n">
        <f aca="false">'calculs agirc'!C46*(1-0.084)+ARRCO!G97*(1-0.084)</f>
        <v>508.144669048267</v>
      </c>
      <c r="D49" s="3" t="n">
        <f aca="false">'calculs agirc'!D46*(1-0.084)+ARRCO!H97*(1-0.084)</f>
        <v>2146.29771085474</v>
      </c>
      <c r="E49" s="3" t="n">
        <f aca="false">'calculs agirc'!E46*(1-0.084)+ARRCO!I97*(1-0.084)</f>
        <v>1237.92470860005</v>
      </c>
      <c r="F49" s="3" t="n">
        <f aca="false">'calculs agirc'!F46*(1-0.084)+ARRCO!J97*(1-0.084)</f>
        <v>738.993530506876</v>
      </c>
      <c r="G49" s="3" t="n">
        <f aca="false">'calculs agirc'!G46*(1-0.084)+ARRCO!K97*(1-0.084)</f>
        <v>433.707551798711</v>
      </c>
      <c r="H49" s="3" t="n">
        <f aca="false">'calculs agirc'!H46*(1-0.084)+ARRCO!L97*(1-0.084)</f>
        <v>434.561145952429</v>
      </c>
      <c r="I49" s="3" t="n">
        <f aca="false">'calculs agirc'!I46*(1-0.084)+ARRCO!M97*(1-0.084)</f>
        <v>226.835527199271</v>
      </c>
      <c r="J49" s="3" t="n">
        <f aca="false">'calculs agirc'!J46*(1-0.084)+ARRCO!N97*(1-0.084)</f>
        <v>533.822995458733</v>
      </c>
    </row>
    <row r="50" customFormat="false" ht="12.8" hidden="false" customHeight="false" outlineLevel="0" collapsed="false">
      <c r="B50" s="14" t="s">
        <v>15</v>
      </c>
      <c r="C50" s="15" t="n">
        <f aca="false">C48+C49</f>
        <v>1425.15614563328</v>
      </c>
      <c r="D50" s="15" t="n">
        <f aca="false">D48+D49</f>
        <v>3512.79972762627</v>
      </c>
      <c r="E50" s="15" t="n">
        <f aca="false">E48+E49</f>
        <v>2376.676389243</v>
      </c>
      <c r="F50" s="15" t="n">
        <f aca="false">F48+F49</f>
        <v>1749.40894627778</v>
      </c>
      <c r="G50" s="15" t="n">
        <f aca="false">G48+G49</f>
        <v>1074.60260258612</v>
      </c>
      <c r="H50" s="15" t="n">
        <f aca="false">H48+H49</f>
        <v>1243.47536756273</v>
      </c>
      <c r="I50" s="15" t="n">
        <f aca="false">I48+I49</f>
        <v>807.239392885764</v>
      </c>
      <c r="J50" s="15" t="n">
        <f aca="false">J48+J49</f>
        <v>1481.08744774395</v>
      </c>
    </row>
    <row r="51" customFormat="false" ht="12.8" hidden="false" customHeight="false" outlineLevel="0" collapsed="false">
      <c r="B51" s="2" t="s">
        <v>16</v>
      </c>
      <c r="C51" s="2" t="n">
        <v>60</v>
      </c>
      <c r="D51" s="16" t="n">
        <v>64</v>
      </c>
      <c r="E51" s="2" t="n">
        <v>63</v>
      </c>
      <c r="F51" s="2" t="n">
        <v>60</v>
      </c>
      <c r="G51" s="2" t="n">
        <v>52</v>
      </c>
      <c r="H51" s="2" t="n">
        <v>60</v>
      </c>
      <c r="I51" s="2" t="n">
        <v>47</v>
      </c>
      <c r="J51" s="2" t="n">
        <v>56</v>
      </c>
    </row>
    <row r="52" customFormat="false" ht="12.8" hidden="false" customHeight="false" outlineLevel="0" collapsed="false">
      <c r="B52" s="2" t="s">
        <v>17</v>
      </c>
      <c r="C52" s="2" t="n">
        <v>38</v>
      </c>
      <c r="D52" s="2" t="n">
        <v>42</v>
      </c>
      <c r="E52" s="2" t="n">
        <v>39</v>
      </c>
      <c r="F52" s="2" t="n">
        <v>37</v>
      </c>
      <c r="G52" s="2" t="n">
        <v>31</v>
      </c>
      <c r="H52" s="2" t="n">
        <v>39</v>
      </c>
      <c r="I52" s="2" t="n">
        <v>19</v>
      </c>
      <c r="J52" s="2" t="n">
        <v>33</v>
      </c>
    </row>
    <row r="53" customFormat="false" ht="12.8" hidden="false" customHeight="false" outlineLevel="0" collapsed="false">
      <c r="B53" s="2" t="s">
        <v>18</v>
      </c>
      <c r="C53" s="17" t="n">
        <v>0.29</v>
      </c>
      <c r="D53" s="17" t="n">
        <v>0.7</v>
      </c>
      <c r="E53" s="17" t="n">
        <v>0.11</v>
      </c>
      <c r="F53" s="17" t="n">
        <v>0.08</v>
      </c>
      <c r="G53" s="17" t="n">
        <v>0.39</v>
      </c>
      <c r="H53" s="17" t="n">
        <v>0.24</v>
      </c>
      <c r="I53" s="17" t="n">
        <v>0.24</v>
      </c>
      <c r="J53" s="17" t="n">
        <v>0.08</v>
      </c>
      <c r="K53" s="0" t="s">
        <v>19</v>
      </c>
    </row>
    <row r="54" customFormat="false" ht="13.4" hidden="false" customHeight="false" outlineLevel="0" collapsed="false">
      <c r="B54" s="2" t="s">
        <v>20</v>
      </c>
      <c r="C54" s="18" t="n">
        <v>0.18</v>
      </c>
      <c r="D54" s="18" t="n">
        <v>0.14</v>
      </c>
      <c r="E54" s="18" t="n">
        <v>0.22</v>
      </c>
      <c r="F54" s="18" t="n">
        <v>0.15</v>
      </c>
      <c r="G54" s="18" t="n">
        <v>0.06</v>
      </c>
      <c r="H54" s="18" t="n">
        <v>0.15</v>
      </c>
      <c r="I54" s="18" t="n">
        <v>0.055</v>
      </c>
      <c r="J54" s="18" t="n">
        <v>0.045</v>
      </c>
      <c r="K54" s="4" t="n">
        <f aca="false">SUM(C54:J54)</f>
        <v>1</v>
      </c>
    </row>
    <row r="55" customFormat="false" ht="12.8" hidden="false" customHeight="false" outlineLevel="0" collapsed="false">
      <c r="B55" s="19" t="s">
        <v>21</v>
      </c>
      <c r="C55" s="20" t="n">
        <f aca="false">(C47-C50)/C47</f>
        <v>0.206414318152139</v>
      </c>
      <c r="D55" s="20" t="n">
        <f aca="false">(D47-D50)/D47</f>
        <v>0.175881769616771</v>
      </c>
      <c r="E55" s="20" t="n">
        <f aca="false">(E47-E50)/E47</f>
        <v>0.187546506127215</v>
      </c>
      <c r="F55" s="20" t="n">
        <f aca="false">(F47-F50)/F47</f>
        <v>0.233103732734532</v>
      </c>
      <c r="G55" s="20" t="n">
        <f aca="false">(G47-G50)/G47</f>
        <v>0.358707304316933</v>
      </c>
      <c r="H55" s="20" t="n">
        <f aca="false">(H47-H50)/H47</f>
        <v>0.144050850071871</v>
      </c>
      <c r="I55" s="20" t="n">
        <f aca="false">(I47-I50)/I47</f>
        <v>0.248875790161096</v>
      </c>
      <c r="J55" s="20" t="n">
        <f aca="false">(J47-J50)/J47</f>
        <v>0.390807489394088</v>
      </c>
      <c r="K55" s="21" t="s">
        <v>22</v>
      </c>
    </row>
    <row r="56" customFormat="false" ht="12.8" hidden="false" customHeight="false" outlineLevel="0" collapsed="false">
      <c r="B56" s="22" t="s">
        <v>23</v>
      </c>
      <c r="C56" s="23" t="n">
        <f aca="false">C55*C54</f>
        <v>0.037154577267385</v>
      </c>
      <c r="D56" s="23" t="n">
        <f aca="false">D55*D54</f>
        <v>0.024623447746348</v>
      </c>
      <c r="E56" s="23" t="n">
        <f aca="false">E55*E54</f>
        <v>0.0412602313479873</v>
      </c>
      <c r="F56" s="23" t="n">
        <f aca="false">F55*F54</f>
        <v>0.0349655599101797</v>
      </c>
      <c r="G56" s="23" t="n">
        <f aca="false">G55*G54</f>
        <v>0.021522438259016</v>
      </c>
      <c r="H56" s="23" t="n">
        <f aca="false">H55*H54</f>
        <v>0.0216076275107807</v>
      </c>
      <c r="I56" s="23" t="n">
        <f aca="false">I55*I54</f>
        <v>0.0136881684588603</v>
      </c>
      <c r="J56" s="23" t="n">
        <f aca="false">J55*J54</f>
        <v>0.017586337022734</v>
      </c>
      <c r="K56" s="24" t="n">
        <f aca="false">SUM(C56:J56)</f>
        <v>0.212408387523291</v>
      </c>
    </row>
    <row r="57" customFormat="false" ht="12.8" hidden="false" customHeight="false" outlineLevel="0" collapsed="false">
      <c r="B57" s="0" t="s">
        <v>24</v>
      </c>
      <c r="C57" s="0" t="n">
        <f aca="false">(C47-C50)/C47</f>
        <v>0.206414318152139</v>
      </c>
      <c r="D57" s="0" t="n">
        <f aca="false">(D47-D50)/D47</f>
        <v>0.175881769616771</v>
      </c>
      <c r="E57" s="0" t="n">
        <f aca="false">(E47-E50)/E47</f>
        <v>0.187546506127215</v>
      </c>
      <c r="F57" s="0" t="n">
        <f aca="false">(F47-F50)/F47</f>
        <v>0.233103732734532</v>
      </c>
      <c r="G57" s="0" t="n">
        <f aca="false">(G47-G50)/G47</f>
        <v>0.358707304316933</v>
      </c>
      <c r="H57" s="0" t="n">
        <f aca="false">(H47-H50)/H47</f>
        <v>0.144050850071871</v>
      </c>
      <c r="I57" s="0" t="n">
        <f aca="false">(I47-I50)/I47</f>
        <v>0.248875790161096</v>
      </c>
      <c r="J57" s="0" t="n">
        <f aca="false">(J47-J50)/J47</f>
        <v>0.390807489394088</v>
      </c>
    </row>
    <row r="60" customFormat="false" ht="12.8" hidden="false" customHeight="false" outlineLevel="0" collapsed="false"/>
  </sheetData>
  <sheetProtection sheet="true" password="9cd6" objects="true" scenarios="true"/>
  <printOptions headings="false" gridLines="false" gridLinesSet="true" horizontalCentered="false" verticalCentered="false"/>
  <pageMargins left="0.7875" right="0.7875" top="1.025" bottom="1.025" header="0.7875" footer="0.7875"/>
  <pageSetup paperSize="9" scale="100" firstPageNumber="1" fitToWidth="1" fitToHeight="1" pageOrder="downThenOver" orientation="portrait" usePrinterDefaults="false" blackAndWhite="false" draft="false" cellComments="none" useFirstPageNumber="tru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V47"/>
  <sheetViews>
    <sheetView windowProtection="false"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M10" activeCellId="0" sqref="M10"/>
    </sheetView>
  </sheetViews>
  <sheetFormatPr defaultRowHeight="12.85"/>
  <cols>
    <col collapsed="false" hidden="false" max="2" min="1" style="0" width="11.5204081632653"/>
    <col collapsed="false" hidden="false" max="3" min="3" style="0" width="17.9336734693878"/>
    <col collapsed="false" hidden="false" max="4" min="4" style="0" width="11.5204081632653"/>
    <col collapsed="false" hidden="false" max="5" min="5" style="0" width="15.6836734693878"/>
    <col collapsed="false" hidden="false" max="7" min="6" style="0" width="11.5204081632653"/>
    <col collapsed="false" hidden="false" max="8" min="8" style="0" width="18.3571428571429"/>
    <col collapsed="false" hidden="false" max="10" min="9" style="0" width="11.5204081632653"/>
    <col collapsed="false" hidden="false" max="11" min="11" style="0" width="14.9744897959184"/>
    <col collapsed="false" hidden="false" max="12" min="12" style="0" width="15.265306122449"/>
    <col collapsed="false" hidden="false" max="1025" min="13" style="0" width="11.5204081632653"/>
  </cols>
  <sheetData>
    <row r="1" customFormat="false" ht="13.4" hidden="false" customHeight="false" outlineLevel="0" collapsed="false">
      <c r="B1" s="0" t="s">
        <v>25</v>
      </c>
      <c r="H1" s="25" t="s">
        <v>26</v>
      </c>
    </row>
    <row r="2" customFormat="false" ht="13.4" hidden="false" customHeight="false" outlineLevel="0" collapsed="false">
      <c r="B2" s="26" t="s">
        <v>27</v>
      </c>
      <c r="C2" s="27" t="s">
        <v>28</v>
      </c>
      <c r="D2" s="27" t="s">
        <v>29</v>
      </c>
      <c r="E2" s="28" t="s">
        <v>30</v>
      </c>
      <c r="H2" s="29" t="s">
        <v>31</v>
      </c>
      <c r="I2" s="29" t="s">
        <v>32</v>
      </c>
      <c r="J2" s="30" t="s">
        <v>29</v>
      </c>
      <c r="K2" s="30" t="s">
        <v>33</v>
      </c>
    </row>
    <row r="3" customFormat="false" ht="12.85" hidden="false" customHeight="false" outlineLevel="0" collapsed="false">
      <c r="B3" s="10" t="n">
        <v>2014</v>
      </c>
      <c r="C3" s="31" t="n">
        <v>5.3075</v>
      </c>
      <c r="D3" s="4" t="n">
        <f aca="false">(C3-C4)/C4</f>
        <v>0.00130173942572537</v>
      </c>
      <c r="E3" s="32" t="n">
        <v>0.16344</v>
      </c>
      <c r="H3" s="33" t="n">
        <v>55.5635</v>
      </c>
      <c r="I3" s="33" t="n">
        <f aca="false">H3/12</f>
        <v>4.63029166666667</v>
      </c>
      <c r="J3" s="5" t="n">
        <f aca="false">I3/$I$3</f>
        <v>1</v>
      </c>
      <c r="K3" s="34" t="n">
        <f aca="false">(I3-I4)/I4</f>
        <v>0</v>
      </c>
      <c r="O3" s="4"/>
      <c r="P3" s="4"/>
      <c r="R3" s="4"/>
      <c r="S3" s="4"/>
      <c r="V3" s="4"/>
    </row>
    <row r="4" customFormat="false" ht="12.85" hidden="false" customHeight="false" outlineLevel="0" collapsed="false">
      <c r="B4" s="10" t="n">
        <v>2013</v>
      </c>
      <c r="C4" s="31" t="n">
        <v>5.3006</v>
      </c>
      <c r="D4" s="4" t="n">
        <f aca="false">(C4-C5)/C5</f>
        <v>0.00946504408768031</v>
      </c>
      <c r="E4" s="35"/>
      <c r="H4" s="33" t="n">
        <v>55.5635</v>
      </c>
      <c r="I4" s="33" t="n">
        <f aca="false">H4/12</f>
        <v>4.63029166666667</v>
      </c>
      <c r="J4" s="5" t="n">
        <f aca="false">I4/$I$3</f>
        <v>1</v>
      </c>
      <c r="K4" s="34" t="n">
        <f aca="false">(I4-I5)/I5</f>
        <v>0</v>
      </c>
      <c r="L4" s="0" t="s">
        <v>34</v>
      </c>
      <c r="O4" s="4"/>
      <c r="P4" s="4"/>
    </row>
    <row r="5" customFormat="false" ht="12.85" hidden="false" customHeight="false" outlineLevel="0" collapsed="false">
      <c r="B5" s="10" t="n">
        <v>2012</v>
      </c>
      <c r="C5" s="31" t="n">
        <v>5.2509</v>
      </c>
      <c r="D5" s="4" t="n">
        <f aca="false">(C5-C6)/C6</f>
        <v>0.0224909452038789</v>
      </c>
      <c r="E5" s="35"/>
      <c r="H5" s="33" t="n">
        <v>55.5635</v>
      </c>
      <c r="I5" s="33" t="n">
        <f aca="false">H5/12</f>
        <v>4.63029166666667</v>
      </c>
      <c r="J5" s="5" t="n">
        <f aca="false">I5/$I$3</f>
        <v>1</v>
      </c>
      <c r="K5" s="34" t="n">
        <f aca="false">(I5-I6)/I6</f>
        <v>0</v>
      </c>
      <c r="L5" s="0" t="s">
        <v>35</v>
      </c>
      <c r="M5" s="0" t="n">
        <v>27.75</v>
      </c>
      <c r="N5" s="4" t="n">
        <v>0.514</v>
      </c>
      <c r="O5" s="4"/>
      <c r="P5" s="4"/>
      <c r="R5" s="4"/>
      <c r="S5" s="4"/>
      <c r="V5" s="4"/>
    </row>
    <row r="6" customFormat="false" ht="12.85" hidden="false" customHeight="false" outlineLevel="0" collapsed="false">
      <c r="B6" s="10" t="n">
        <v>2011</v>
      </c>
      <c r="C6" s="31" t="n">
        <v>5.1354</v>
      </c>
      <c r="D6" s="4" t="n">
        <f aca="false">(C6-C7)/C7</f>
        <v>0.0219904873728831</v>
      </c>
      <c r="E6" s="35"/>
      <c r="H6" s="33" t="n">
        <v>55.5635</v>
      </c>
      <c r="I6" s="33" t="n">
        <f aca="false">H6/12</f>
        <v>4.63029166666667</v>
      </c>
      <c r="J6" s="5" t="n">
        <f aca="false">I6/$I$3</f>
        <v>1</v>
      </c>
      <c r="K6" s="34" t="n">
        <f aca="false">(I6-I7)/I7</f>
        <v>0</v>
      </c>
      <c r="L6" s="0" t="s">
        <v>36</v>
      </c>
      <c r="M6" s="0" t="n">
        <v>22.83</v>
      </c>
      <c r="N6" s="4" t="n">
        <v>0.486</v>
      </c>
      <c r="O6" s="4"/>
      <c r="P6" s="4"/>
      <c r="R6" s="4"/>
      <c r="S6" s="4"/>
      <c r="V6" s="4"/>
    </row>
    <row r="7" customFormat="false" ht="12.85" hidden="false" customHeight="false" outlineLevel="0" collapsed="false">
      <c r="B7" s="10" t="n">
        <v>2010</v>
      </c>
      <c r="C7" s="31" t="n">
        <v>5.0249</v>
      </c>
      <c r="D7" s="4" t="n">
        <f aca="false">(C7-C8)/C8</f>
        <v>0.0130029836303523</v>
      </c>
      <c r="E7" s="35"/>
      <c r="H7" s="33" t="n">
        <v>55.5635</v>
      </c>
      <c r="I7" s="33" t="n">
        <f aca="false">H7/12</f>
        <v>4.63029166666667</v>
      </c>
      <c r="J7" s="5" t="n">
        <f aca="false">I7/$I$3</f>
        <v>1</v>
      </c>
      <c r="K7" s="34" t="n">
        <f aca="false">(I7-I8)/I8</f>
        <v>0.00801499228071704</v>
      </c>
      <c r="L7" s="0" t="s">
        <v>37</v>
      </c>
      <c r="M7" s="0" t="n">
        <f aca="false">M5*N5+M6*N6</f>
        <v>25.35888</v>
      </c>
      <c r="O7" s="4"/>
      <c r="P7" s="4"/>
      <c r="R7" s="4"/>
      <c r="S7" s="4"/>
      <c r="V7" s="4"/>
    </row>
    <row r="8" customFormat="false" ht="12.85" hidden="false" customHeight="false" outlineLevel="0" collapsed="false">
      <c r="B8" s="10" t="n">
        <v>2009</v>
      </c>
      <c r="C8" s="31" t="n">
        <v>4.9604</v>
      </c>
      <c r="D8" s="4" t="n">
        <f aca="false">(C8-C9)/C9</f>
        <v>0.0179982350647485</v>
      </c>
      <c r="E8" s="35"/>
      <c r="H8" s="33" t="n">
        <v>55.1217</v>
      </c>
      <c r="I8" s="33" t="n">
        <f aca="false">H8/12</f>
        <v>4.593475</v>
      </c>
      <c r="J8" s="5" t="n">
        <f aca="false">I8/$I$3</f>
        <v>0.992048737030605</v>
      </c>
      <c r="K8" s="34" t="n">
        <f aca="false">(I8-I9)/I9</f>
        <v>0.00809450045812742</v>
      </c>
      <c r="O8" s="4"/>
      <c r="P8" s="4"/>
      <c r="R8" s="4"/>
      <c r="S8" s="4"/>
      <c r="V8" s="4"/>
    </row>
    <row r="9" customFormat="false" ht="12.85" hidden="false" customHeight="false" outlineLevel="0" collapsed="false">
      <c r="B9" s="10" t="n">
        <v>2008</v>
      </c>
      <c r="C9" s="31" t="n">
        <v>4.8727</v>
      </c>
      <c r="D9" s="4" t="n">
        <f aca="false">(C9-C10)/C10</f>
        <v>0.0339946949602121</v>
      </c>
      <c r="E9" s="35"/>
      <c r="H9" s="33" t="n">
        <v>54.6791</v>
      </c>
      <c r="I9" s="33" t="n">
        <f aca="false">H9/12</f>
        <v>4.55659166666667</v>
      </c>
      <c r="J9" s="5" t="n">
        <f aca="false">I9/$I$3</f>
        <v>0.984083076120115</v>
      </c>
      <c r="K9" s="34" t="n">
        <f aca="false">(I9-I10)/I10</f>
        <v>0.00558709561142656</v>
      </c>
      <c r="P9" s="4"/>
      <c r="R9" s="4"/>
      <c r="S9" s="4"/>
      <c r="V9" s="4"/>
    </row>
    <row r="10" customFormat="false" ht="12.85" hidden="false" customHeight="false" outlineLevel="0" collapsed="false">
      <c r="B10" s="10" t="n">
        <v>2007</v>
      </c>
      <c r="C10" s="31" t="n">
        <v>4.7125</v>
      </c>
      <c r="D10" s="4" t="n">
        <f aca="false">(C10-C11)/C11</f>
        <v>0.0369905818149813</v>
      </c>
      <c r="E10" s="35"/>
      <c r="H10" s="33" t="n">
        <v>54.3753</v>
      </c>
      <c r="I10" s="33" t="n">
        <f aca="false">H10/12</f>
        <v>4.531275</v>
      </c>
      <c r="J10" s="5" t="n">
        <f aca="false">I10/$I$3</f>
        <v>0.978615457989508</v>
      </c>
      <c r="K10" s="34" t="n">
        <f aca="false">(I10-I11)/I11</f>
        <v>0.00984301322492395</v>
      </c>
      <c r="O10" s="4"/>
      <c r="P10" s="4"/>
      <c r="R10" s="4"/>
      <c r="S10" s="4"/>
      <c r="V10" s="4"/>
    </row>
    <row r="11" customFormat="false" ht="12.85" hidden="false" customHeight="false" outlineLevel="0" collapsed="false">
      <c r="B11" s="10" t="n">
        <v>2006</v>
      </c>
      <c r="C11" s="31" t="n">
        <v>4.5444</v>
      </c>
      <c r="D11" s="4" t="n">
        <f aca="false">(C11-C12)/C12</f>
        <v>0.0290061816452686</v>
      </c>
      <c r="E11" s="35"/>
      <c r="H11" s="33" t="n">
        <v>53.8453</v>
      </c>
      <c r="I11" s="33" t="n">
        <f aca="false">H11/12</f>
        <v>4.48710833333333</v>
      </c>
      <c r="J11" s="5" t="n">
        <f aca="false">I11/$I$3</f>
        <v>0.969076822014452</v>
      </c>
      <c r="K11" s="34" t="n">
        <f aca="false">(I11-I12)/I12</f>
        <v>0.0121068697698548</v>
      </c>
      <c r="O11" s="4"/>
      <c r="P11" s="4"/>
      <c r="R11" s="4"/>
      <c r="S11" s="4"/>
      <c r="V11" s="4"/>
    </row>
    <row r="12" customFormat="false" ht="12.85" hidden="false" customHeight="false" outlineLevel="0" collapsed="false">
      <c r="B12" s="10" t="n">
        <v>2005</v>
      </c>
      <c r="C12" s="31" t="n">
        <v>4.4163</v>
      </c>
      <c r="D12" s="4" t="n">
        <f aca="false">(C12-C13)/C13</f>
        <v>0.0239983305509181</v>
      </c>
      <c r="E12" s="35"/>
      <c r="H12" s="33" t="n">
        <v>53.2012</v>
      </c>
      <c r="I12" s="33" t="n">
        <f aca="false">H12/12</f>
        <v>4.43343333333333</v>
      </c>
      <c r="J12" s="5" t="n">
        <f aca="false">I12/$I$3</f>
        <v>0.957484679690804</v>
      </c>
      <c r="K12" s="34" t="n">
        <f aca="false">(I12-I13)/I13</f>
        <v>0.00844267360176517</v>
      </c>
      <c r="O12" s="4"/>
      <c r="P12" s="4"/>
      <c r="R12" s="4"/>
      <c r="S12" s="4"/>
      <c r="V12" s="4"/>
    </row>
    <row r="13" customFormat="false" ht="12.85" hidden="false" customHeight="false" outlineLevel="0" collapsed="false">
      <c r="B13" s="10" t="n">
        <v>2004</v>
      </c>
      <c r="C13" s="31" t="n">
        <v>4.3128</v>
      </c>
      <c r="D13" s="4" t="n">
        <f aca="false">(C13-C14)/C14</f>
        <v>0.0230086816262632</v>
      </c>
      <c r="E13" s="35"/>
      <c r="H13" s="33" t="n">
        <v>52.7558</v>
      </c>
      <c r="I13" s="33" t="n">
        <f aca="false">H13/12</f>
        <v>4.39631666666667</v>
      </c>
      <c r="J13" s="5" t="n">
        <f aca="false">I13/$I$3</f>
        <v>0.949468625986484</v>
      </c>
      <c r="K13" s="34" t="n">
        <f aca="false">(I13-I14)/I14</f>
        <v>0.00500063817668151</v>
      </c>
      <c r="O13" s="4"/>
      <c r="P13" s="4"/>
      <c r="R13" s="4"/>
      <c r="S13" s="4"/>
      <c r="V13" s="4"/>
    </row>
    <row r="14" customFormat="false" ht="12.85" hidden="false" customHeight="false" outlineLevel="0" collapsed="false">
      <c r="B14" s="10" t="n">
        <v>2003</v>
      </c>
      <c r="C14" s="31" t="n">
        <v>4.2158</v>
      </c>
      <c r="D14" s="4" t="n">
        <f aca="false">(C14-C15)/C15</f>
        <v>0.0160023135875066</v>
      </c>
      <c r="E14" s="35"/>
      <c r="H14" s="33" t="n">
        <v>52.4933</v>
      </c>
      <c r="I14" s="33" t="n">
        <f aca="false">H14/12</f>
        <v>4.37444166666667</v>
      </c>
      <c r="J14" s="5" t="n">
        <f aca="false">I14/$I$3</f>
        <v>0.944744301564876</v>
      </c>
      <c r="K14" s="34" t="n">
        <f aca="false">(I14-I15)/I15</f>
        <v>0.00741359126412962</v>
      </c>
      <c r="O14" s="4"/>
      <c r="P14" s="4"/>
      <c r="R14" s="4"/>
      <c r="S14" s="4"/>
      <c r="V14" s="4"/>
    </row>
    <row r="15" customFormat="false" ht="12.85" hidden="false" customHeight="false" outlineLevel="0" collapsed="false">
      <c r="B15" s="10" t="n">
        <v>2002</v>
      </c>
      <c r="C15" s="31" t="n">
        <v>4.1494</v>
      </c>
      <c r="D15" s="4" t="n">
        <f aca="false">(C15-C16)/C16</f>
        <v>0.0159865531168356</v>
      </c>
      <c r="E15" s="35"/>
      <c r="H15" s="33" t="n">
        <v>52.107</v>
      </c>
      <c r="I15" s="33" t="n">
        <f aca="false">H15/12</f>
        <v>4.34225</v>
      </c>
      <c r="J15" s="5" t="n">
        <f aca="false">I15/$I$3</f>
        <v>0.937791895758907</v>
      </c>
      <c r="K15" s="34" t="n">
        <f aca="false">(I15-I16)/I16</f>
        <v>0.0131201854091405</v>
      </c>
      <c r="O15" s="4"/>
      <c r="P15" s="4"/>
      <c r="R15" s="4"/>
      <c r="S15" s="4"/>
      <c r="V15" s="4"/>
    </row>
    <row r="16" customFormat="false" ht="12.85" hidden="false" customHeight="false" outlineLevel="0" collapsed="false">
      <c r="B16" s="10" t="n">
        <v>2001</v>
      </c>
      <c r="C16" s="31" t="n">
        <v>4.08410917179022</v>
      </c>
      <c r="D16" s="4" t="n">
        <f aca="false">(C16-C17)/C17</f>
        <v>0.0151572565365658</v>
      </c>
      <c r="E16" s="35"/>
      <c r="H16" s="33" t="n">
        <v>51.4322</v>
      </c>
      <c r="I16" s="33" t="n">
        <f aca="false">H16/12</f>
        <v>4.28601666666667</v>
      </c>
      <c r="J16" s="5" t="n">
        <f aca="false">I16/$I$3</f>
        <v>0.92564723244576</v>
      </c>
      <c r="K16" s="34" t="n">
        <f aca="false">(I16-I17)/I17</f>
        <v>0.0145058465228574</v>
      </c>
      <c r="O16" s="4"/>
      <c r="P16" s="4"/>
      <c r="R16" s="4"/>
      <c r="S16" s="4"/>
      <c r="V16" s="4"/>
    </row>
    <row r="17" customFormat="false" ht="12.85" hidden="false" customHeight="false" outlineLevel="0" collapsed="false">
      <c r="B17" s="10" t="n">
        <v>2000</v>
      </c>
      <c r="C17" s="31" t="n">
        <v>4.02312956489526</v>
      </c>
      <c r="D17" s="4" t="n">
        <f aca="false">(C17-C18)/C18</f>
        <v>0.0688537869582835</v>
      </c>
      <c r="E17" s="35"/>
      <c r="H17" s="33" t="n">
        <v>50.6968</v>
      </c>
      <c r="I17" s="33" t="n">
        <f aca="false">H17/12</f>
        <v>4.22473333333333</v>
      </c>
      <c r="J17" s="5" t="n">
        <f aca="false">I17/$I$3</f>
        <v>0.912411925094712</v>
      </c>
      <c r="K17" s="34" t="n">
        <f aca="false">(I17-I18)/I18</f>
        <v>0.00359893101059097</v>
      </c>
      <c r="O17" s="4"/>
      <c r="P17" s="4"/>
      <c r="R17" s="4"/>
      <c r="S17" s="4"/>
      <c r="V17" s="4"/>
    </row>
    <row r="18" customFormat="false" ht="12.85" hidden="false" customHeight="false" outlineLevel="0" collapsed="false">
      <c r="B18" s="10" t="n">
        <v>1999</v>
      </c>
      <c r="C18" s="31" t="n">
        <v>3.76396623559166</v>
      </c>
      <c r="D18" s="4" t="n">
        <f aca="false">(C18-C19)/C19</f>
        <v>0.0688311688311681</v>
      </c>
      <c r="E18" s="35"/>
      <c r="H18" s="33" t="n">
        <v>50.515</v>
      </c>
      <c r="I18" s="33" t="n">
        <f aca="false">H18/12</f>
        <v>4.20958333333333</v>
      </c>
      <c r="J18" s="5" t="n">
        <f aca="false">I18/$I$3</f>
        <v>0.909139992981004</v>
      </c>
      <c r="K18" s="34" t="n">
        <f aca="false">(I18-I19)/I19</f>
        <v>0.0118015134459538</v>
      </c>
      <c r="O18" s="4"/>
      <c r="P18" s="4"/>
      <c r="R18" s="4"/>
      <c r="S18" s="4"/>
      <c r="V18" s="4"/>
    </row>
    <row r="19" customFormat="false" ht="12.85" hidden="false" customHeight="false" outlineLevel="0" collapsed="false">
      <c r="B19" s="10" t="n">
        <v>1998</v>
      </c>
      <c r="C19" s="31" t="n">
        <v>3.52157229818418</v>
      </c>
      <c r="D19" s="4" t="n">
        <f aca="false">(C19-C20)/C20</f>
        <v>0.0377358490566023</v>
      </c>
      <c r="E19" s="35"/>
      <c r="H19" s="33" t="n">
        <v>49.9258</v>
      </c>
      <c r="I19" s="33" t="n">
        <f aca="false">H19/12</f>
        <v>4.16048333333333</v>
      </c>
      <c r="J19" s="5" t="n">
        <f aca="false">I19/$I$3</f>
        <v>0.898535909364961</v>
      </c>
      <c r="K19" s="34" t="n">
        <f aca="false">(I19-I20)/I20</f>
        <v>0.0101958848202923</v>
      </c>
      <c r="O19" s="4"/>
      <c r="P19" s="4"/>
      <c r="S19" s="4"/>
    </row>
    <row r="20" customFormat="false" ht="12.85" hidden="false" customHeight="false" outlineLevel="0" collapsed="false">
      <c r="B20" s="10" t="n">
        <v>1997</v>
      </c>
      <c r="C20" s="31" t="n">
        <v>3.39351512370476</v>
      </c>
      <c r="D20" s="4" t="n">
        <f aca="false">(C20-C21)/C21</f>
        <v>0.0519848771266568</v>
      </c>
      <c r="E20" s="35"/>
      <c r="H20" s="33" t="n">
        <v>49.4219</v>
      </c>
      <c r="I20" s="33" t="n">
        <f aca="false">H20/12</f>
        <v>4.11849166666667</v>
      </c>
      <c r="J20" s="5" t="n">
        <f aca="false">I20/$I$3</f>
        <v>0.889467006218111</v>
      </c>
      <c r="K20" s="34" t="n">
        <f aca="false">(I20-I21)/I21</f>
        <v>0.00541749058093064</v>
      </c>
      <c r="O20" s="4"/>
      <c r="P20" s="4"/>
      <c r="S20" s="4"/>
    </row>
    <row r="21" customFormat="false" ht="12.85" hidden="false" customHeight="false" outlineLevel="0" collapsed="false">
      <c r="B21" s="10" t="n">
        <v>1996</v>
      </c>
      <c r="C21" s="31" t="n">
        <v>3.2258212047436</v>
      </c>
      <c r="D21" s="4" t="n">
        <f aca="false">(C21-C22)/C22</f>
        <v>0.056415376934597</v>
      </c>
      <c r="E21" s="35"/>
      <c r="H21" s="33" t="n">
        <v>49.1556</v>
      </c>
      <c r="I21" s="33" t="n">
        <f aca="false">H21/12</f>
        <v>4.0963</v>
      </c>
      <c r="J21" s="5" t="n">
        <f aca="false">I21/$I$3</f>
        <v>0.884674291576305</v>
      </c>
      <c r="K21" s="34" t="n">
        <f aca="false">(I21-I22)/I22</f>
        <v>0.0116360912282724</v>
      </c>
      <c r="O21" s="4"/>
      <c r="P21" s="4"/>
      <c r="S21" s="4"/>
    </row>
    <row r="22" customFormat="false" ht="12.85" hidden="false" customHeight="false" outlineLevel="0" collapsed="false">
      <c r="B22" s="10" t="n">
        <v>1995</v>
      </c>
      <c r="C22" s="31" t="n">
        <v>3.05355381526533</v>
      </c>
      <c r="D22" s="4" t="n">
        <f aca="false">(C22-C23)/C23</f>
        <v>0.026127049180328</v>
      </c>
      <c r="E22" s="35"/>
      <c r="H22" s="33" t="n">
        <v>48.5902</v>
      </c>
      <c r="I22" s="33" t="n">
        <f aca="false">H22/12</f>
        <v>4.04918333333333</v>
      </c>
      <c r="J22" s="5" t="n">
        <f aca="false">I22/$I$3</f>
        <v>0.874498546707821</v>
      </c>
      <c r="K22" s="34" t="n">
        <f aca="false">(I22-I23)/I23</f>
        <v>0.0275289500173404</v>
      </c>
      <c r="O22" s="4"/>
      <c r="P22" s="4"/>
      <c r="S22" s="4"/>
    </row>
    <row r="23" customFormat="false" ht="12.85" hidden="false" customHeight="false" outlineLevel="0" collapsed="false">
      <c r="B23" s="10" t="n">
        <v>1994</v>
      </c>
      <c r="C23" s="31" t="n">
        <v>2.97580481647425</v>
      </c>
      <c r="D23" s="4" t="n">
        <f aca="false">(C23-C24)/C24</f>
        <v>0.0124481327800836</v>
      </c>
      <c r="E23" s="35"/>
      <c r="H23" s="33" t="n">
        <f aca="false">H22/(1+$K$22)</f>
        <v>47.2884</v>
      </c>
      <c r="I23" s="5" t="n">
        <v>3.9407</v>
      </c>
      <c r="J23" s="5" t="n">
        <f aca="false">I23/$I$3</f>
        <v>0.85106949706192</v>
      </c>
      <c r="K23" s="34" t="n">
        <f aca="false">(I23-I24)/I24</f>
        <v>0.0114473447806781</v>
      </c>
      <c r="O23" s="4"/>
      <c r="P23" s="4"/>
      <c r="S23" s="4"/>
    </row>
    <row r="24" customFormat="false" ht="12.85" hidden="false" customHeight="false" outlineLevel="0" collapsed="false">
      <c r="B24" s="10" t="n">
        <v>1993</v>
      </c>
      <c r="C24" s="31" t="n">
        <v>2.93921705233727</v>
      </c>
      <c r="D24" s="4" t="n">
        <f aca="false">(C24-C25)/C25</f>
        <v>0.00260010400415987</v>
      </c>
      <c r="E24" s="35"/>
      <c r="H24" s="33" t="n">
        <f aca="false">H23/(1+$K$22)</f>
        <v>46.0214770583369</v>
      </c>
      <c r="I24" s="5" t="n">
        <v>3.8961</v>
      </c>
      <c r="J24" s="5" t="n">
        <f aca="false">I24/$I$3</f>
        <v>0.841437274469751</v>
      </c>
      <c r="K24" s="34" t="n">
        <f aca="false">(I24-I25)/I25</f>
        <v>0.0272628997811586</v>
      </c>
      <c r="O24" s="4"/>
      <c r="P24" s="4"/>
      <c r="S24" s="4"/>
    </row>
    <row r="25" customFormat="false" ht="12.85" hidden="false" customHeight="false" outlineLevel="0" collapsed="false">
      <c r="B25" s="10" t="n">
        <v>1992</v>
      </c>
      <c r="C25" s="31" t="n">
        <v>2.9315946014754</v>
      </c>
      <c r="D25" s="4" t="n">
        <f aca="false">(C25-C26)/C26</f>
        <v>0.0228723404255297</v>
      </c>
      <c r="E25" s="35"/>
      <c r="H25" s="33" t="n">
        <f aca="false">H24/(1+$K$22)</f>
        <v>44.7884967694197</v>
      </c>
      <c r="I25" s="5" t="n">
        <v>3.7927</v>
      </c>
      <c r="J25" s="5" t="n">
        <f aca="false">I25/$I$3</f>
        <v>0.8191060678323</v>
      </c>
      <c r="K25" s="34" t="n">
        <f aca="false">(I25-I26)/I26</f>
        <v>0.0265522654685216</v>
      </c>
      <c r="O25" s="4"/>
      <c r="P25" s="4"/>
      <c r="S25" s="4"/>
    </row>
    <row r="26" customFormat="false" ht="12.85" hidden="false" customHeight="false" outlineLevel="0" collapsed="false">
      <c r="B26" s="10" t="n">
        <v>1991</v>
      </c>
      <c r="C26" s="31" t="n">
        <v>2.86604152406332</v>
      </c>
      <c r="D26" s="4" t="n">
        <f aca="false">(C26-C27)/C27</f>
        <v>0.032399780340475</v>
      </c>
      <c r="E26" s="35"/>
      <c r="H26" s="33" t="n">
        <f aca="false">H25/(1+$K$22)</f>
        <v>43.5885497617015</v>
      </c>
      <c r="I26" s="5" t="n">
        <v>3.6946</v>
      </c>
      <c r="J26" s="5" t="n">
        <f aca="false">I26/$I$3</f>
        <v>0.797919497511856</v>
      </c>
      <c r="K26" s="34" t="n">
        <f aca="false">(I26-I27)/I27</f>
        <v>0.0184975878704342</v>
      </c>
      <c r="O26" s="4"/>
      <c r="P26" s="4"/>
      <c r="S26" s="4"/>
    </row>
    <row r="27" customFormat="false" ht="12.85" hidden="false" customHeight="false" outlineLevel="0" collapsed="false">
      <c r="B27" s="10" t="n">
        <v>1990</v>
      </c>
      <c r="C27" s="31" t="n">
        <v>2.77609660389324</v>
      </c>
      <c r="D27" s="4" t="n">
        <f aca="false">(C27-C28)/C28</f>
        <v>0.0459506031016665</v>
      </c>
      <c r="E27" s="35"/>
      <c r="H27" s="33" t="n">
        <f aca="false">H26/(1+$K$22)</f>
        <v>42.4207510269817</v>
      </c>
      <c r="I27" s="5" t="n">
        <v>3.6275</v>
      </c>
      <c r="J27" s="5" t="n">
        <f aca="false">I27/$I$3</f>
        <v>0.783427969800319</v>
      </c>
      <c r="K27" s="34" t="n">
        <f aca="false">(I27-I28)/I28</f>
        <v>0.0248043619515778</v>
      </c>
      <c r="O27" s="4"/>
      <c r="P27" s="4"/>
      <c r="S27" s="4"/>
    </row>
    <row r="28" customFormat="false" ht="12.85" hidden="false" customHeight="false" outlineLevel="0" collapsed="false">
      <c r="B28" s="10" t="n">
        <v>1989</v>
      </c>
      <c r="C28" s="31" t="n">
        <v>2.65413739010331</v>
      </c>
      <c r="D28" s="4" t="n">
        <f aca="false">(C28-C29)/C29</f>
        <v>0.0437649880095886</v>
      </c>
      <c r="E28" s="35"/>
      <c r="H28" s="33" t="n">
        <f aca="false">H27/(1+$K$22)</f>
        <v>41.2842392676778</v>
      </c>
      <c r="I28" s="5" t="n">
        <v>3.5397</v>
      </c>
      <c r="J28" s="5" t="n">
        <f aca="false">I28/$I$3</f>
        <v>0.764465881378963</v>
      </c>
      <c r="K28" s="34" t="n">
        <f aca="false">(I28-I29)/I29</f>
        <v>0.0207041725539951</v>
      </c>
    </row>
    <row r="29" customFormat="false" ht="12.85" hidden="false" customHeight="false" outlineLevel="0" collapsed="false">
      <c r="B29" s="10" t="n">
        <v>1988</v>
      </c>
      <c r="C29" s="31" t="n">
        <v>2.54284960752001</v>
      </c>
      <c r="D29" s="4" t="n">
        <f aca="false">(C29-C30)/C30</f>
        <v>0.0411985018726629</v>
      </c>
      <c r="E29" s="35"/>
      <c r="H29" s="33" t="n">
        <f aca="false">H28/(1+$K$22)</f>
        <v>40.1781762615848</v>
      </c>
      <c r="I29" s="5" t="n">
        <v>3.4679</v>
      </c>
      <c r="J29" s="5" t="n">
        <f aca="false">I29/$I$3</f>
        <v>0.748959298820269</v>
      </c>
      <c r="K29" s="34" t="n">
        <f aca="false">(I29-I30)/I30</f>
        <v>0.0201506148143791</v>
      </c>
    </row>
    <row r="30" customFormat="false" ht="12.85" hidden="false" customHeight="false" outlineLevel="0" collapsed="false">
      <c r="B30" s="10" t="n">
        <v>1987</v>
      </c>
      <c r="C30" s="31" t="n">
        <v>2.44223325614331</v>
      </c>
      <c r="D30" s="4" t="n">
        <f aca="false">(C30-C31)/C31</f>
        <v>0.026923076923076</v>
      </c>
      <c r="E30" s="35"/>
      <c r="H30" s="33" t="n">
        <f aca="false">H29/(1+$K$22)</f>
        <v>39.1017462436525</v>
      </c>
      <c r="I30" s="5" t="n">
        <v>3.3994</v>
      </c>
      <c r="J30" s="5" t="n">
        <f aca="false">I30/$I$3</f>
        <v>0.734165414345749</v>
      </c>
      <c r="K30" s="34" t="n">
        <f aca="false">(I30-I31)/I31</f>
        <v>0.0125096801096086</v>
      </c>
    </row>
    <row r="31" customFormat="false" ht="12.85" hidden="false" customHeight="false" outlineLevel="0" collapsed="false">
      <c r="B31" s="10" t="n">
        <v>1986</v>
      </c>
      <c r="C31" s="31" t="n">
        <v>2.3782046689036</v>
      </c>
      <c r="D31" s="4" t="n">
        <f aca="false">(C31-C32)/C32</f>
        <v>0.0526315789473683</v>
      </c>
      <c r="E31" s="35"/>
      <c r="H31" s="33" t="n">
        <f aca="false">H30/(1+$K$22)</f>
        <v>38.0541553043276</v>
      </c>
      <c r="I31" s="5" t="n">
        <v>3.3574</v>
      </c>
      <c r="J31" s="5" t="n">
        <f aca="false">I31/$I$3</f>
        <v>0.725094711456262</v>
      </c>
      <c r="K31" s="34" t="n">
        <f aca="false">(I31-I32)/I32</f>
        <v>0.0207345251124894</v>
      </c>
    </row>
    <row r="32" customFormat="false" ht="12.85" hidden="false" customHeight="false" outlineLevel="0" collapsed="false">
      <c r="B32" s="10" t="n">
        <v>1985</v>
      </c>
      <c r="C32" s="31" t="n">
        <v>2.25929443545842</v>
      </c>
      <c r="D32" s="4" t="n">
        <f aca="false">(C32-C33)/C33</f>
        <v>0.0677233429394784</v>
      </c>
      <c r="E32" s="35"/>
      <c r="H32" s="33" t="n">
        <f aca="false">H31/(1+$K$22)</f>
        <v>37.0346308040133</v>
      </c>
      <c r="I32" s="5" t="n">
        <v>3.2892</v>
      </c>
      <c r="J32" s="5" t="n">
        <f aca="false">I32/$I$3</f>
        <v>0.710365617716667</v>
      </c>
      <c r="K32" s="34" t="n">
        <f aca="false">(I32-I33)/I33</f>
        <v>0.0431638704766737</v>
      </c>
    </row>
    <row r="33" customFormat="false" ht="12.85" hidden="false" customHeight="false" outlineLevel="0" collapsed="false">
      <c r="B33" s="10" t="n">
        <v>1984</v>
      </c>
      <c r="C33" s="31" t="n">
        <v>2.11599235925526</v>
      </c>
      <c r="D33" s="4" t="n">
        <f aca="false">(C33-C34)/C34</f>
        <v>0.061973986228007</v>
      </c>
      <c r="E33" s="35"/>
      <c r="H33" s="33" t="n">
        <f aca="false">H32/(1+$K$22)</f>
        <v>36.0424208032175</v>
      </c>
      <c r="I33" s="5" t="n">
        <v>3.1531</v>
      </c>
      <c r="J33" s="5" t="n">
        <f aca="false">I33/$I$3</f>
        <v>0.680972220972401</v>
      </c>
      <c r="K33" s="34" t="n">
        <f aca="false">(I33-I34)/I34</f>
        <v>0.0898689986519651</v>
      </c>
    </row>
    <row r="34" customFormat="false" ht="12.85" hidden="false" customHeight="false" outlineLevel="0" collapsed="false">
      <c r="B34" s="10" t="n">
        <v>1983</v>
      </c>
      <c r="C34" s="31" t="n">
        <v>1.99250865529295</v>
      </c>
      <c r="D34" s="4" t="n">
        <f aca="false">(C34-C35)/C35</f>
        <v>0.109507640067912</v>
      </c>
      <c r="E34" s="35"/>
      <c r="H34" s="33" t="n">
        <f aca="false">H33/(1+$K$22)</f>
        <v>35.0767935079681</v>
      </c>
      <c r="I34" s="5" t="n">
        <v>2.8931</v>
      </c>
      <c r="J34" s="5" t="n">
        <f aca="false">I34/$I$3</f>
        <v>0.624820250704149</v>
      </c>
      <c r="K34" s="34" t="n">
        <f aca="false">(I34-I35)/I35</f>
        <v>0.0909125188536953</v>
      </c>
    </row>
    <row r="35" customFormat="false" ht="12.85" hidden="false" customHeight="false" outlineLevel="0" collapsed="false">
      <c r="B35" s="10" t="n">
        <v>1982</v>
      </c>
      <c r="C35" s="31" t="n">
        <v>1.79584942305669</v>
      </c>
      <c r="D35" s="4" t="n">
        <f aca="false">(C35-C36)/C36</f>
        <v>0.111320754716979</v>
      </c>
      <c r="E35" s="35"/>
      <c r="H35" s="33" t="n">
        <f aca="false">H34/(1+$K$22)</f>
        <v>34.1370367300855</v>
      </c>
      <c r="I35" s="5" t="n">
        <v>2.652</v>
      </c>
      <c r="J35" s="5" t="n">
        <f aca="false">I35/$I$3</f>
        <v>0.572750096736167</v>
      </c>
      <c r="K35" s="34" t="n">
        <f aca="false">(I35-I36)/I36</f>
        <v>0.125493358231125</v>
      </c>
    </row>
    <row r="36" customFormat="false" ht="12.85" hidden="false" customHeight="false" outlineLevel="0" collapsed="false">
      <c r="B36" s="10" t="n">
        <v>1981</v>
      </c>
      <c r="C36" s="31" t="n">
        <v>1.61595958271655</v>
      </c>
      <c r="D36" s="4" t="n">
        <f aca="false">(C36-C37)/C37</f>
        <v>0.125265392781313</v>
      </c>
      <c r="E36" s="35"/>
      <c r="H36" s="33" t="n">
        <f aca="false">H35/(1+$K$22)</f>
        <v>33.2224573619161</v>
      </c>
      <c r="I36" s="5" t="n">
        <v>2.3563</v>
      </c>
      <c r="J36" s="5" t="n">
        <f aca="false">I36/$I$3</f>
        <v>0.508888029011851</v>
      </c>
      <c r="K36" s="34" t="n">
        <f aca="false">(I36-I37)/I37</f>
        <v>0.139520263081536</v>
      </c>
    </row>
    <row r="37" customFormat="false" ht="12.85" hidden="false" customHeight="false" outlineLevel="0" collapsed="false">
      <c r="B37" s="10" t="n">
        <v>1980</v>
      </c>
      <c r="C37" s="31" t="n">
        <v>1.43606974237641</v>
      </c>
      <c r="D37" s="4" t="n">
        <f aca="false">(C37-C38)/C38</f>
        <v>0.136308805790114</v>
      </c>
      <c r="E37" s="35"/>
      <c r="H37" s="33" t="n">
        <f aca="false">H36/(1+$K$22)</f>
        <v>32.3323808651381</v>
      </c>
      <c r="I37" s="5" t="n">
        <v>2.0678</v>
      </c>
      <c r="J37" s="5" t="n">
        <f aca="false">I37/$I$3</f>
        <v>0.446580938925734</v>
      </c>
      <c r="K37" s="34" t="n">
        <f aca="false">(I37-I38)/I38</f>
        <v>0.143884494108536</v>
      </c>
    </row>
    <row r="38" customFormat="false" ht="12.85" hidden="false" customHeight="false" outlineLevel="0" collapsed="false">
      <c r="B38" s="10" t="n">
        <v>1979</v>
      </c>
      <c r="C38" s="31" t="n">
        <v>1.26380235289813</v>
      </c>
      <c r="D38" s="4" t="n">
        <f aca="false">(C38-C39)/C39</f>
        <v>0.117250673854441</v>
      </c>
      <c r="E38" s="35"/>
      <c r="H38" s="33" t="n">
        <f aca="false">H37/(1+$K$22)</f>
        <v>31.4661507732628</v>
      </c>
      <c r="I38" s="5" t="n">
        <v>1.8077</v>
      </c>
      <c r="J38" s="5" t="n">
        <f aca="false">I38/$I$3</f>
        <v>0.39040737174584</v>
      </c>
      <c r="K38" s="34" t="n">
        <f aca="false">(I38-I39)/I39</f>
        <v>0.108066691185485</v>
      </c>
    </row>
    <row r="39" customFormat="false" ht="12.85" hidden="false" customHeight="false" outlineLevel="0" collapsed="false">
      <c r="B39" s="10" t="n">
        <v>1978</v>
      </c>
      <c r="C39" s="31" t="n">
        <v>1.13117170790159</v>
      </c>
      <c r="D39" s="4" t="n">
        <f aca="false">(C39-C40)/C40</f>
        <v>0.100890207715134</v>
      </c>
      <c r="E39" s="35"/>
      <c r="H39" s="33" t="n">
        <f aca="false">H38/(1+$K$22)</f>
        <v>30.6231282074649</v>
      </c>
      <c r="I39" s="5" t="n">
        <v>1.6314</v>
      </c>
      <c r="J39" s="5" t="n">
        <f aca="false">I39/$I$3</f>
        <v>0.352332016521637</v>
      </c>
      <c r="K39" s="34" t="n">
        <f aca="false">(I39-I40)/I40</f>
        <v>0.104386677497969</v>
      </c>
    </row>
    <row r="40" customFormat="false" ht="12.85" hidden="false" customHeight="false" outlineLevel="0" collapsed="false">
      <c r="B40" s="10" t="n">
        <v>1977</v>
      </c>
      <c r="C40" s="31" t="n">
        <v>1.02750637618015</v>
      </c>
      <c r="D40" s="4" t="n">
        <f aca="false">(C40-C41)/C41</f>
        <v>0.101307189542487</v>
      </c>
      <c r="E40" s="35"/>
      <c r="H40" s="33" t="n">
        <f aca="false">H39/(1+$K$22)</f>
        <v>29.8026914053839</v>
      </c>
      <c r="I40" s="5" t="n">
        <v>1.4772</v>
      </c>
      <c r="J40" s="5" t="n">
        <f aca="false">I40/$I$3</f>
        <v>0.319029578770236</v>
      </c>
      <c r="K40" s="34" t="n">
        <f aca="false">(I40-I41)/I41</f>
        <v>0.0975555390445055</v>
      </c>
    </row>
    <row r="41" customFormat="false" ht="12.85" hidden="false" customHeight="false" outlineLevel="0" collapsed="false">
      <c r="B41" s="10" t="n">
        <v>1976</v>
      </c>
      <c r="C41" s="31" t="n">
        <v>0.932987985492952</v>
      </c>
      <c r="D41" s="4" t="n">
        <f aca="false">(C41-C42)/C42</f>
        <v>0.104693140794224</v>
      </c>
      <c r="E41" s="35"/>
      <c r="H41" s="33" t="n">
        <f aca="false">H40/(1+$K$22)</f>
        <v>29.00423526255</v>
      </c>
      <c r="I41" s="5" t="n">
        <v>1.3459</v>
      </c>
      <c r="J41" s="5" t="n">
        <f aca="false">I41/$I$3</f>
        <v>0.290672833784769</v>
      </c>
      <c r="K41" s="34" t="n">
        <f aca="false">(I41-I42)/I42</f>
        <v>0.108649093904448</v>
      </c>
    </row>
    <row r="42" customFormat="false" ht="12.85" hidden="false" customHeight="false" outlineLevel="0" collapsed="false">
      <c r="B42" s="5" t="n">
        <v>1975</v>
      </c>
      <c r="C42" s="31" t="n">
        <v>0.844567555495254</v>
      </c>
      <c r="D42" s="4" t="n">
        <f aca="false">(C42-C43)/C43</f>
        <v>0.151767151767152</v>
      </c>
      <c r="E42" s="35"/>
      <c r="H42" s="33" t="n">
        <f aca="false">H41/(1+$K$22)</f>
        <v>28.2271708860957</v>
      </c>
      <c r="I42" s="5" t="n">
        <v>1.214</v>
      </c>
      <c r="J42" s="5" t="n">
        <f aca="false">I42/$I$3</f>
        <v>0.262186507329452</v>
      </c>
      <c r="K42" s="34" t="n">
        <f aca="false">(I42-I43)/I43</f>
        <v>0.132251445625816</v>
      </c>
    </row>
    <row r="43" customFormat="false" ht="12.85" hidden="false" customHeight="false" outlineLevel="0" collapsed="false">
      <c r="B43" s="36" t="n">
        <v>1974</v>
      </c>
      <c r="C43" s="37" t="n">
        <v>0.733279772911944</v>
      </c>
      <c r="D43" s="38" t="n">
        <f aca="false">(C43-C44)/C44</f>
        <v>0.131764705882353</v>
      </c>
      <c r="E43" s="39"/>
      <c r="H43" s="33" t="n">
        <f aca="false">H42/(1+$K$22)</f>
        <v>27.4709251604243</v>
      </c>
      <c r="I43" s="5" t="n">
        <v>1.0722</v>
      </c>
      <c r="J43" s="5" t="n">
        <f aca="false">I43/$I$3</f>
        <v>0.231562086621613</v>
      </c>
      <c r="K43" s="34" t="n">
        <f aca="false">(I43-I44)/I44</f>
        <v>0.138700084961767</v>
      </c>
    </row>
    <row r="44" customFormat="false" ht="12.85" hidden="false" customHeight="false" outlineLevel="0" collapsed="false">
      <c r="B44" s="35" t="n">
        <v>1973</v>
      </c>
      <c r="C44" s="0" t="n">
        <f aca="false">4.25/6.55957</f>
        <v>0.647908323258994</v>
      </c>
      <c r="H44" s="33" t="n">
        <f aca="false">H43/(1+$K$22)</f>
        <v>26.7349403245142</v>
      </c>
      <c r="I44" s="5" t="n">
        <v>0.9416</v>
      </c>
      <c r="J44" s="5" t="n">
        <f aca="false">I44/$I$3</f>
        <v>0.203356520017637</v>
      </c>
      <c r="K44" s="34" t="n">
        <f aca="false">(I44-I45)/I45</f>
        <v>0.0927236857374956</v>
      </c>
    </row>
    <row r="45" customFormat="false" ht="12.85" hidden="false" customHeight="false" outlineLevel="0" collapsed="false">
      <c r="H45" s="33" t="n">
        <f aca="false">H44/(1+$K$22)</f>
        <v>26.0186735605483</v>
      </c>
      <c r="I45" s="5" t="n">
        <v>0.8617</v>
      </c>
      <c r="J45" s="5" t="n">
        <f aca="false">I45/$I$3</f>
        <v>0.186100587615971</v>
      </c>
      <c r="K45" s="34" t="n">
        <f aca="false">(I45-I46)/I46</f>
        <v>0.0818581293157565</v>
      </c>
    </row>
    <row r="46" customFormat="false" ht="12.85" hidden="false" customHeight="false" outlineLevel="0" collapsed="false">
      <c r="H46" s="40"/>
      <c r="I46" s="36" t="n">
        <v>0.7965</v>
      </c>
      <c r="J46" s="36" t="n">
        <f aca="false">I46/$I$3</f>
        <v>0.172019401225625</v>
      </c>
      <c r="K46" s="41" t="n">
        <f aca="false">(I46-I47)/I47</f>
        <v>0.0654093097913322</v>
      </c>
    </row>
    <row r="47" customFormat="false" ht="12.85" hidden="false" customHeight="false" outlineLevel="0" collapsed="false">
      <c r="I47" s="0" t="n">
        <v>0.7476</v>
      </c>
      <c r="J47" s="0" t="n">
        <f aca="false">I47/$I$3</f>
        <v>0.161458511432865</v>
      </c>
      <c r="K47" s="32"/>
    </row>
  </sheetData>
  <sheetProtection sheet="true" password="9cd6" objects="true" scenarios="true"/>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2:J60"/>
  <sheetViews>
    <sheetView windowProtection="false"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3" activeCellId="0" sqref="D3"/>
    </sheetView>
  </sheetViews>
  <sheetFormatPr defaultRowHeight="12.85"/>
  <cols>
    <col collapsed="false" hidden="false" max="1" min="1" style="0" width="11.5204081632653"/>
    <col collapsed="false" hidden="false" max="2" min="2" style="0" width="29.5102040816327"/>
    <col collapsed="false" hidden="false" max="3" min="3" style="0" width="18.0816326530612"/>
    <col collapsed="false" hidden="false" max="4" min="4" style="0" width="15.3979591836735"/>
    <col collapsed="false" hidden="false" max="5" min="5" style="0" width="16.6683673469388"/>
    <col collapsed="false" hidden="false" max="6" min="6" style="0" width="10.4642857142857"/>
    <col collapsed="false" hidden="false" max="7" min="7" style="0" width="16.219387755102"/>
    <col collapsed="false" hidden="false" max="8" min="8" style="0" width="20.3010204081633"/>
    <col collapsed="false" hidden="false" max="9" min="9" style="0" width="19.4591836734694"/>
    <col collapsed="false" hidden="false" max="1025" min="10" style="0" width="11.5204081632653"/>
  </cols>
  <sheetData>
    <row r="2" customFormat="false" ht="13.4" hidden="false" customHeight="false" outlineLevel="0" collapsed="false">
      <c r="B2" s="2" t="s">
        <v>38</v>
      </c>
      <c r="C2" s="2" t="s">
        <v>3</v>
      </c>
      <c r="D2" s="42" t="s">
        <v>4</v>
      </c>
      <c r="E2" s="2" t="s">
        <v>5</v>
      </c>
      <c r="F2" s="2" t="s">
        <v>6</v>
      </c>
      <c r="G2" s="2" t="s">
        <v>39</v>
      </c>
      <c r="H2" s="2" t="s">
        <v>40</v>
      </c>
      <c r="I2" s="2" t="s">
        <v>41</v>
      </c>
      <c r="J2" s="2" t="s">
        <v>10</v>
      </c>
    </row>
    <row r="3" customFormat="false" ht="12.85" hidden="false" customHeight="false" outlineLevel="0" collapsed="false">
      <c r="B3" s="5" t="n">
        <v>0</v>
      </c>
      <c r="C3" s="43" t="n">
        <v>0</v>
      </c>
      <c r="D3" s="44" t="n">
        <f aca="false">MAX('grilles et calculs individuels'!D4*'données complémentaires'!$J3-'plafond sécu etCNAV'!$F3, 0)*'données complémentaires'!$E$3/'données complémentaires'!$C3</f>
        <v>69.6151239566651</v>
      </c>
      <c r="E3" s="44" t="n">
        <f aca="false">MAX('grilles et calculs individuels'!E4*'données complémentaires'!$J3-'plafond sécu etCNAV'!$F3, 0)*'données complémentaires'!$E$3/'données complémentaires'!$C3</f>
        <v>20.7081482430523</v>
      </c>
      <c r="F3" s="44" t="n">
        <f aca="false">MAX('grilles et calculs individuels'!F4*'données complémentaires'!$J3-'plafond sécu etCNAV'!$F3, 0)*'données complémentaires'!$E$3/'données complémentaires'!$C3</f>
        <v>0</v>
      </c>
      <c r="G3" s="43" t="n">
        <v>0</v>
      </c>
      <c r="H3" s="43" t="n">
        <v>0</v>
      </c>
      <c r="I3" s="43" t="n">
        <v>0</v>
      </c>
      <c r="J3" s="44" t="n">
        <f aca="false">MAX('grilles et calculs individuels'!J4*'données complémentaires'!$J3-'plafond sécu etCNAV'!$F3, 0)*'données complémentaires'!$E$3/'données complémentaires'!$C3</f>
        <v>0</v>
      </c>
    </row>
    <row r="4" customFormat="false" ht="12.85" hidden="false" customHeight="false" outlineLevel="0" collapsed="false">
      <c r="B4" s="5" t="n">
        <v>1</v>
      </c>
      <c r="C4" s="5" t="n">
        <v>0</v>
      </c>
      <c r="D4" s="45" t="n">
        <f aca="false">MAX('grilles et calculs individuels'!D5*'données complémentaires'!$J4-'plafond sécu etCNAV'!$F4, 0)*'données complémentaires'!$E$3/'données complémentaires'!$C4</f>
        <v>67.4622450288647</v>
      </c>
      <c r="E4" s="45" t="n">
        <f aca="false">MAX('grilles et calculs individuels'!E5*'données complémentaires'!$J4-'plafond sécu etCNAV'!$F4, 0)*'données complémentaires'!$E$3/'données complémentaires'!$C4</f>
        <v>22.060977398785</v>
      </c>
      <c r="F4" s="45" t="n">
        <f aca="false">MAX('grilles et calculs individuels'!F5*'données complémentaires'!$J4-'plafond sécu etCNAV'!$F4, 0)*'données complémentaires'!$E$3/'données complémentaires'!$C4</f>
        <v>0</v>
      </c>
      <c r="G4" s="5" t="n">
        <v>0</v>
      </c>
      <c r="H4" s="5" t="n">
        <v>0</v>
      </c>
      <c r="I4" s="5" t="n">
        <v>0</v>
      </c>
      <c r="J4" s="45" t="n">
        <f aca="false">MAX('grilles et calculs individuels'!J5*'données complémentaires'!$J4-'plafond sécu etCNAV'!$F4, 0)*'données complémentaires'!$E$3/'données complémentaires'!$C4</f>
        <v>0</v>
      </c>
    </row>
    <row r="5" customFormat="false" ht="12.85" hidden="false" customHeight="false" outlineLevel="0" collapsed="false">
      <c r="B5" s="5" t="n">
        <v>2</v>
      </c>
      <c r="C5" s="5" t="n">
        <v>0</v>
      </c>
      <c r="D5" s="45" t="n">
        <f aca="false">MAX('grilles et calculs individuels'!D6*'données complémentaires'!$J5-'plafond sécu etCNAV'!$F5, 0)*'données complémentaires'!$E$3/'données complémentaires'!$C5</f>
        <v>69.8127132491573</v>
      </c>
      <c r="E5" s="45" t="n">
        <f aca="false">MAX('grilles et calculs individuels'!E6*'données complémentaires'!$J5-'plafond sécu etCNAV'!$F5, 0)*'données complémentaires'!$E$3/'données complémentaires'!$C5</f>
        <v>23.9817206193224</v>
      </c>
      <c r="F5" s="45" t="n">
        <f aca="false">MAX('grilles et calculs individuels'!F6*'données complémentaires'!$J5-'plafond sécu etCNAV'!$F5, 0)*'données complémentaires'!$E$3/'données complémentaires'!$C5</f>
        <v>0.489613437696395</v>
      </c>
      <c r="G5" s="5" t="n">
        <v>0</v>
      </c>
      <c r="H5" s="5" t="n">
        <v>0</v>
      </c>
      <c r="I5" s="5" t="n">
        <v>0</v>
      </c>
      <c r="J5" s="45" t="n">
        <f aca="false">MAX('grilles et calculs individuels'!J6*'données complémentaires'!$J5-'plafond sécu etCNAV'!$F5, 0)*'données complémentaires'!$E$3/'données complémentaires'!$C5</f>
        <v>0.489613437696395</v>
      </c>
    </row>
    <row r="6" customFormat="false" ht="12.85" hidden="false" customHeight="false" outlineLevel="0" collapsed="false">
      <c r="B6" s="5" t="n">
        <v>3</v>
      </c>
      <c r="C6" s="5" t="n">
        <v>0</v>
      </c>
      <c r="D6" s="45" t="n">
        <f aca="false">MAX('grilles et calculs individuels'!D7*'données complémentaires'!$J6-'plafond sécu etCNAV'!$F6, 0)*'données complémentaires'!$E$3/'données complémentaires'!$C6</f>
        <v>74.0880897301087</v>
      </c>
      <c r="E6" s="45" t="n">
        <f aca="false">MAX('grilles et calculs individuels'!E7*'données complémentaires'!$J6-'plafond sécu etCNAV'!$F6, 0)*'données complémentaires'!$E$3/'données complémentaires'!$C6</f>
        <v>27.2263147563968</v>
      </c>
      <c r="F6" s="45" t="n">
        <f aca="false">MAX('grilles et calculs individuels'!F7*'données complémentaires'!$J6-'plafond sécu etCNAV'!$F6, 0)*'données complémentaires'!$E$3/'données complémentaires'!$C6</f>
        <v>3.20584787942517</v>
      </c>
      <c r="G6" s="5" t="n">
        <v>0</v>
      </c>
      <c r="H6" s="5" t="n">
        <v>0</v>
      </c>
      <c r="I6" s="5" t="n">
        <v>0</v>
      </c>
      <c r="J6" s="45" t="n">
        <f aca="false">MAX('grilles et calculs individuels'!J7*'données complémentaires'!$J6-'plafond sécu etCNAV'!$F6, 0)*'données complémentaires'!$E$3/'données complémentaires'!$C6</f>
        <v>3.20584787942517</v>
      </c>
    </row>
    <row r="7" customFormat="false" ht="12.85" hidden="false" customHeight="false" outlineLevel="0" collapsed="false">
      <c r="B7" s="5" t="n">
        <v>4</v>
      </c>
      <c r="C7" s="5" t="n">
        <v>0</v>
      </c>
      <c r="D7" s="45" t="n">
        <f aca="false">MAX('grilles et calculs individuels'!D8*'données complémentaires'!$J7-'plafond sécu etCNAV'!$F7, 0)*'données complémentaires'!$E$3/'données complémentaires'!$C7</f>
        <v>77.701410177317</v>
      </c>
      <c r="E7" s="45" t="n">
        <f aca="false">MAX('grilles et calculs individuels'!E8*'données complémentaires'!$J7-'plafond sécu etCNAV'!$F7, 0)*'données complémentaires'!$E$3/'données complémentaires'!$C7</f>
        <v>29.8091219327748</v>
      </c>
      <c r="F7" s="45" t="n">
        <f aca="false">MAX('grilles et calculs individuels'!F8*'données complémentaires'!$J7-'plafond sécu etCNAV'!$F7, 0)*'données complémentaires'!$E$3/'données complémentaires'!$C7</f>
        <v>5.26043328225437</v>
      </c>
      <c r="G7" s="5" t="n">
        <v>0</v>
      </c>
      <c r="H7" s="5" t="n">
        <v>0</v>
      </c>
      <c r="I7" s="5" t="n">
        <v>0</v>
      </c>
      <c r="J7" s="45" t="n">
        <f aca="false">MAX('grilles et calculs individuels'!J8*'données complémentaires'!$J7-'plafond sécu etCNAV'!$F7, 0)*'données complémentaires'!$E$3/'données complémentaires'!$C7</f>
        <v>5.26043328225437</v>
      </c>
    </row>
    <row r="8" customFormat="false" ht="12.85" hidden="false" customHeight="false" outlineLevel="0" collapsed="false">
      <c r="B8" s="5" t="n">
        <v>5</v>
      </c>
      <c r="C8" s="5" t="n">
        <v>0</v>
      </c>
      <c r="D8" s="45" t="n">
        <f aca="false">MAX('grilles et calculs individuels'!D9*'données complémentaires'!$J8-'plafond sécu etCNAV'!$F8, 0)*'données complémentaires'!$E$3/'données complémentaires'!$C8</f>
        <v>78.1867462192261</v>
      </c>
      <c r="E8" s="45" t="n">
        <f aca="false">MAX('grilles et calculs individuels'!E9*'données complémentaires'!$J8-'plafond sécu etCNAV'!$F8, 0)*'données complémentaires'!$E$3/'données complémentaires'!$C8</f>
        <v>30.0574711031519</v>
      </c>
      <c r="F8" s="45" t="n">
        <f aca="false">MAX('grilles et calculs individuels'!F9*'données complémentaires'!$J8-'plafond sécu etCNAV'!$F8, 0)*'données complémentaires'!$E$3/'données complémentaires'!$C8</f>
        <v>5.38730742738749</v>
      </c>
      <c r="G8" s="5" t="n">
        <v>0</v>
      </c>
      <c r="H8" s="5" t="n">
        <v>0</v>
      </c>
      <c r="I8" s="5" t="n">
        <v>0</v>
      </c>
      <c r="J8" s="45" t="n">
        <f aca="false">MAX('grilles et calculs individuels'!J9*'données complémentaires'!$J8-'plafond sécu etCNAV'!$F8, 0)*'données complémentaires'!$E$3/'données complémentaires'!$C8</f>
        <v>5.38730742738749</v>
      </c>
    </row>
    <row r="9" customFormat="false" ht="12.85" hidden="false" customHeight="false" outlineLevel="0" collapsed="false">
      <c r="B9" s="5" t="n">
        <v>6</v>
      </c>
      <c r="C9" s="5" t="n">
        <v>0</v>
      </c>
      <c r="D9" s="45" t="n">
        <f aca="false">MAX('grilles et calculs individuels'!D10*'données complémentaires'!$J9-'plafond sécu etCNAV'!$F9, 0)*'données complémentaires'!$E$3/'données complémentaires'!$C9</f>
        <v>81.0694779799485</v>
      </c>
      <c r="E9" s="45" t="n">
        <f aca="false">MAX('grilles et calculs individuels'!E10*'données complémentaires'!$J9-'plafond sécu etCNAV'!$F9, 0)*'données complémentaires'!$E$3/'données complémentaires'!$C9</f>
        <v>32.4673706369928</v>
      </c>
      <c r="F9" s="45" t="n">
        <f aca="false">MAX('grilles et calculs individuels'!F10*'données complémentaires'!$J9-'plafond sécu etCNAV'!$F9, 0)*'données complémentaires'!$E$3/'données complémentaires'!$C9</f>
        <v>7.55484203052429</v>
      </c>
      <c r="G9" s="5" t="n">
        <v>0</v>
      </c>
      <c r="H9" s="5" t="n">
        <v>0</v>
      </c>
      <c r="I9" s="5" t="n">
        <v>0</v>
      </c>
      <c r="J9" s="45" t="n">
        <f aca="false">MAX('grilles et calculs individuels'!J10*'données complémentaires'!$J9-'plafond sécu etCNAV'!$F9, 0)*'données complémentaires'!$E$3/'données complémentaires'!$C9</f>
        <v>7.55484203052429</v>
      </c>
    </row>
    <row r="10" customFormat="false" ht="12.85" hidden="false" customHeight="false" outlineLevel="0" collapsed="false">
      <c r="B10" s="5" t="n">
        <v>7</v>
      </c>
      <c r="C10" s="5" t="n">
        <v>0</v>
      </c>
      <c r="D10" s="45" t="n">
        <f aca="false">MAX('grilles et calculs individuels'!D11*'données complémentaires'!$J10-'plafond sécu etCNAV'!$F10, 0)*'données complémentaires'!$E$3/'données complémentaires'!$C10</f>
        <v>85.9814075845777</v>
      </c>
      <c r="E10" s="45" t="n">
        <f aca="false">MAX('grilles et calculs individuels'!E11*'données complémentaires'!$J10-'plafond sécu etCNAV'!$F10, 0)*'données complémentaires'!$E$3/'données complémentaires'!$C10</f>
        <v>36.0063021204938</v>
      </c>
      <c r="F10" s="45" t="n">
        <f aca="false">MAX('grilles et calculs individuels'!F11*'données complémentaires'!$J10-'plafond sécu etCNAV'!$F10, 0)*'données complémentaires'!$E$3/'données complémentaires'!$C10</f>
        <v>10.3900004301161</v>
      </c>
      <c r="G10" s="5" t="n">
        <v>0</v>
      </c>
      <c r="H10" s="5" t="n">
        <v>0</v>
      </c>
      <c r="I10" s="5" t="n">
        <v>0</v>
      </c>
      <c r="J10" s="45" t="n">
        <f aca="false">MAX('grilles et calculs individuels'!J11*'données complémentaires'!$J10-'plafond sécu etCNAV'!$F10, 0)*'données complémentaires'!$E$3/'données complémentaires'!$C10</f>
        <v>10.390000430116</v>
      </c>
    </row>
    <row r="11" customFormat="false" ht="12.85" hidden="false" customHeight="false" outlineLevel="0" collapsed="false">
      <c r="B11" s="5" t="n">
        <v>8</v>
      </c>
      <c r="C11" s="5" t="n">
        <v>0</v>
      </c>
      <c r="D11" s="45" t="n">
        <f aca="false">MAX('grilles et calculs individuels'!D12*'données complémentaires'!$J11-'plafond sécu etCNAV'!$F11, 0)*'données complémentaires'!$E$3/'données complémentaires'!$C11</f>
        <v>90.6974124824185</v>
      </c>
      <c r="E11" s="45" t="n">
        <f aca="false">MAX('grilles et calculs individuels'!E12*'données complémentaires'!$J11-'plafond sécu etCNAV'!$F11, 0)*'données complémentaires'!$E$3/'données complémentaires'!$C11</f>
        <v>39.3788282938058</v>
      </c>
      <c r="F11" s="45" t="n">
        <f aca="false">MAX('grilles et calculs individuels'!F12*'données complémentaires'!$J11-'plafond sécu etCNAV'!$F11, 0)*'données complémentaires'!$E$3/'données complémentaires'!$C11</f>
        <v>13.073884608528</v>
      </c>
      <c r="G11" s="5" t="n">
        <v>0</v>
      </c>
      <c r="H11" s="5" t="n">
        <v>0</v>
      </c>
      <c r="I11" s="5" t="n">
        <v>0</v>
      </c>
      <c r="J11" s="45" t="n">
        <f aca="false">MAX('grilles et calculs individuels'!J12*'données complémentaires'!$J11-'plafond sécu etCNAV'!$F11, 0)*'données complémentaires'!$E$3/'données complémentaires'!$C11</f>
        <v>5.65054682925659</v>
      </c>
    </row>
    <row r="12" customFormat="false" ht="12.85" hidden="false" customHeight="false" outlineLevel="0" collapsed="false">
      <c r="B12" s="5" t="n">
        <v>9</v>
      </c>
      <c r="C12" s="5" t="n">
        <v>0</v>
      </c>
      <c r="D12" s="45" t="n">
        <f aca="false">MAX('grilles et calculs individuels'!D13*'données complémentaires'!$J12-'plafond sécu etCNAV'!$F12, 0)*'données complémentaires'!$E$3/'données complémentaires'!$C12</f>
        <v>93.7672726560819</v>
      </c>
      <c r="E12" s="45" t="n">
        <f aca="false">MAX('grilles et calculs individuels'!E13*'données complémentaires'!$J12-'plafond sécu etCNAV'!$F12, 0)*'données complémentaires'!$E$3/'données complémentaires'!$C12</f>
        <v>41.5918137785292</v>
      </c>
      <c r="F12" s="45" t="n">
        <f aca="false">MAX('grilles et calculs individuels'!F13*'données complémentaires'!$J12-'plafond sécu etCNAV'!$F12, 0)*'données complémentaires'!$E$3/'données complémentaires'!$C12</f>
        <v>14.8476521998843</v>
      </c>
      <c r="G12" s="5" t="n">
        <v>0</v>
      </c>
      <c r="H12" s="5" t="n">
        <v>0</v>
      </c>
      <c r="I12" s="5" t="n">
        <v>0</v>
      </c>
      <c r="J12" s="45" t="n">
        <f aca="false">MAX('grilles et calculs individuels'!J13*'données complémentaires'!$J12-'plafond sécu etCNAV'!$F12, 0)*'données complémentaires'!$E$3/'données complémentaires'!$C12</f>
        <v>7.30036575072892</v>
      </c>
    </row>
    <row r="13" customFormat="false" ht="12.85" hidden="false" customHeight="false" outlineLevel="0" collapsed="false">
      <c r="B13" s="5" t="n">
        <v>10</v>
      </c>
      <c r="C13" s="5" t="n">
        <v>0</v>
      </c>
      <c r="D13" s="45" t="n">
        <f aca="false">MAX('grilles et calculs individuels'!D14*'données complémentaires'!$J13-'plafond sécu etCNAV'!$F13, 0)*'données complémentaires'!$E$3/'données complémentaires'!$C13</f>
        <v>95.9312833315454</v>
      </c>
      <c r="E13" s="45" t="n">
        <f aca="false">MAX('grilles et calculs individuels'!E14*'données complémentaires'!$J13-'plafond sécu etCNAV'!$F13, 0)*'données complémentaires'!$E$3/'données complémentaires'!$C13</f>
        <v>42.9509958199911</v>
      </c>
      <c r="F13" s="45" t="n">
        <f aca="false">MAX('grilles et calculs individuels'!F14*'données complémentaires'!$J13-'plafond sécu etCNAV'!$F13, 0)*'données complémentaires'!$E$3/'données complémentaires'!$C13</f>
        <v>15.7942941795257</v>
      </c>
      <c r="G13" s="5" t="n">
        <v>0</v>
      </c>
      <c r="H13" s="5" t="n">
        <v>0</v>
      </c>
      <c r="I13" s="5" t="n">
        <v>0</v>
      </c>
      <c r="J13" s="45" t="n">
        <f aca="false">MAX('grilles et calculs individuels'!J14*'données complémentaires'!$J13-'plafond sécu etCNAV'!$F13, 0)*'données complémentaires'!$E$3/'données complémentaires'!$C13</f>
        <v>8.13058762839183</v>
      </c>
    </row>
    <row r="14" customFormat="false" ht="12.85" hidden="false" customHeight="false" outlineLevel="0" collapsed="false">
      <c r="B14" s="5" t="n">
        <v>11</v>
      </c>
      <c r="C14" s="5" t="n">
        <v>0</v>
      </c>
      <c r="D14" s="45" t="n">
        <f aca="false">MAX('grilles et calculs individuels'!D15*'données complémentaires'!$J14-'plafond sécu etCNAV'!$F14, 0)*'données complémentaires'!$E$3/'données complémentaires'!$C14</f>
        <v>98.8784075875135</v>
      </c>
      <c r="E14" s="45" t="n">
        <f aca="false">MAX('grilles et calculs individuels'!E15*'données complémentaires'!$J14-'plafond sécu etCNAV'!$F14, 0)*'données complémentaires'!$E$3/'données complémentaires'!$C14</f>
        <v>44.9487959827821</v>
      </c>
      <c r="F14" s="45" t="n">
        <f aca="false">MAX('grilles et calculs individuels'!F15*'données complémentaires'!$J14-'plafond sécu etCNAV'!$F14, 0)*'données complémentaires'!$E$3/'données complémentaires'!$C14</f>
        <v>17.305488618388</v>
      </c>
      <c r="G14" s="5" t="n">
        <v>0</v>
      </c>
      <c r="H14" s="5" t="n">
        <v>0</v>
      </c>
      <c r="I14" s="5" t="n">
        <v>0</v>
      </c>
      <c r="J14" s="45" t="n">
        <f aca="false">MAX('grilles et calculs individuels'!J15*'données complémentaires'!$J14-'plafond sécu etCNAV'!$F14, 0)*'données complémentaires'!$E$3/'données complémentaires'!$C14</f>
        <v>9.50446040265502</v>
      </c>
    </row>
    <row r="15" customFormat="false" ht="12.85" hidden="false" customHeight="false" outlineLevel="0" collapsed="false">
      <c r="B15" s="5" t="n">
        <v>12</v>
      </c>
      <c r="C15" s="5" t="n">
        <v>0</v>
      </c>
      <c r="D15" s="45" t="n">
        <f aca="false">MAX('grilles et calculs individuels'!D16*'données complémentaires'!$J15-'plafond sécu etCNAV'!$F15, 0)*'données complémentaires'!$E$3/'données complémentaires'!$C15</f>
        <v>102.167554774852</v>
      </c>
      <c r="E15" s="45" t="n">
        <f aca="false">MAX('grilles et calculs individuels'!E16*'données complémentaires'!$J15-'plafond sécu etCNAV'!$F15, 0)*'données complémentaires'!$E$3/'données complémentaires'!$C15</f>
        <v>47.7781653161221</v>
      </c>
      <c r="F15" s="45" t="n">
        <f aca="false">MAX('grilles et calculs individuels'!F16*'données complémentaires'!$J15-'plafond sécu etCNAV'!$F15, 0)*'données complémentaires'!$E$3/'données complémentaires'!$C15</f>
        <v>12.0316484284622</v>
      </c>
      <c r="G15" s="5" t="n">
        <v>0</v>
      </c>
      <c r="H15" s="5" t="n">
        <v>0</v>
      </c>
      <c r="I15" s="5" t="n">
        <v>0</v>
      </c>
      <c r="J15" s="45" t="n">
        <f aca="false">MAX('grilles et calculs individuels'!J16*'données complémentaires'!$J15-'plafond sécu etCNAV'!$F15, 0)*'données complémentaires'!$E$3/'données complémentaires'!$C15</f>
        <v>12.0316484284622</v>
      </c>
    </row>
    <row r="16" customFormat="false" ht="12.85" hidden="false" customHeight="false" outlineLevel="0" collapsed="false">
      <c r="B16" s="5" t="n">
        <v>13</v>
      </c>
      <c r="C16" s="5" t="n">
        <v>0</v>
      </c>
      <c r="D16" s="45" t="n">
        <f aca="false">MAX('grilles et calculs individuels'!D17*'données complémentaires'!$J16-'plafond sécu etCNAV'!$F16, 0)*'données complémentaires'!$E$3/'données complémentaires'!$C16</f>
        <v>95.0641637056778</v>
      </c>
      <c r="E16" s="45" t="n">
        <f aca="false">MAX('grilles et calculs individuels'!E17*'données complémentaires'!$J16-'plafond sécu etCNAV'!$F16, 0)*'données complémentaires'!$E$3/'données complémentaires'!$C16</f>
        <v>49.6112530734244</v>
      </c>
      <c r="F16" s="45" t="n">
        <f aca="false">MAX('grilles et calculs individuels'!F17*'données complémentaires'!$J16-'plafond sécu etCNAV'!$F16, 0)*'données complémentaires'!$E$3/'données complémentaires'!$C16</f>
        <v>13.7636004437816</v>
      </c>
      <c r="G16" s="5" t="n">
        <v>0</v>
      </c>
      <c r="H16" s="5" t="n">
        <v>0</v>
      </c>
      <c r="I16" s="5" t="n">
        <v>0</v>
      </c>
      <c r="J16" s="45" t="n">
        <f aca="false">MAX('grilles et calculs individuels'!J17*'données complémentaires'!$J16-'plafond sécu etCNAV'!$F16, 0)*'données complémentaires'!$E$3/'données complémentaires'!$C16</f>
        <v>6.04531445294491</v>
      </c>
    </row>
    <row r="17" customFormat="false" ht="12.85" hidden="false" customHeight="false" outlineLevel="0" collapsed="false">
      <c r="B17" s="5" t="n">
        <v>14</v>
      </c>
      <c r="C17" s="5" t="n">
        <v>0</v>
      </c>
      <c r="D17" s="45" t="n">
        <f aca="false">MAX('grilles et calculs individuels'!D18*'données complémentaires'!$J17-'plafond sécu etCNAV'!$F17, 0)*'données complémentaires'!$E$3/'données complémentaires'!$C17</f>
        <v>95.3496375886425</v>
      </c>
      <c r="E17" s="45" t="n">
        <f aca="false">MAX('grilles et calculs individuels'!E18*'données complémentaires'!$J17-'plafond sécu etCNAV'!$F17, 0)*'données complémentaires'!$E$3/'données complémentaires'!$C17</f>
        <v>43.345635480167</v>
      </c>
      <c r="F17" s="45" t="n">
        <f aca="false">MAX('grilles et calculs individuels'!F18*'données complémentaires'!$J17-'plafond sécu etCNAV'!$F17, 0)*'données complémentaires'!$E$3/'données complémentaires'!$C17</f>
        <v>13.9968715708819</v>
      </c>
      <c r="G17" s="5" t="n">
        <v>0</v>
      </c>
      <c r="H17" s="5" t="n">
        <v>0</v>
      </c>
      <c r="I17" s="5" t="n">
        <v>0</v>
      </c>
      <c r="J17" s="45" t="n">
        <f aca="false">MAX('grilles et calculs individuels'!J18*'données complémentaires'!$J17-'plafond sécu etCNAV'!$F17, 0)*'données complémentaires'!$E$3/'données complémentaires'!$C17</f>
        <v>6.27362970049037</v>
      </c>
    </row>
    <row r="18" customFormat="false" ht="12.85" hidden="false" customHeight="false" outlineLevel="0" collapsed="false">
      <c r="B18" s="5" t="n">
        <v>15</v>
      </c>
      <c r="C18" s="5" t="n">
        <v>0</v>
      </c>
      <c r="D18" s="45" t="n">
        <f aca="false">MAX('grilles et calculs individuels'!D19*'données complémentaires'!$J18-'plafond sécu etCNAV'!$F18, 0)*'données complémentaires'!$E$3/'données complémentaires'!$C18</f>
        <v>97.6047413707073</v>
      </c>
      <c r="E18" s="45" t="n">
        <f aca="false">MAX('grilles et calculs individuels'!E19*'données complémentaires'!$J18-'plafond sécu etCNAV'!$F18, 0)*'données complémentaires'!$E$3/'données complémentaires'!$C18</f>
        <v>47.3375791005754</v>
      </c>
      <c r="F18" s="45" t="n">
        <f aca="false">MAX('grilles et calculs individuels'!F19*'données complémentaires'!$J18-'plafond sécu etCNAV'!$F18, 0)*'données complémentaires'!$E$3/'données complémentaires'!$C18</f>
        <v>16.0805336039288</v>
      </c>
      <c r="G18" s="5" t="n">
        <v>0</v>
      </c>
      <c r="H18" s="5" t="n">
        <v>0</v>
      </c>
      <c r="I18" s="5" t="n">
        <v>0</v>
      </c>
      <c r="J18" s="45" t="n">
        <f aca="false">MAX('grilles et calculs individuels'!J19*'données complémentaires'!$J18-'plafond sécu etCNAV'!$F18, 0)*'données complémentaires'!$E$3/'données complémentaires'!$C18</f>
        <v>7.85511997933451</v>
      </c>
    </row>
    <row r="19" customFormat="false" ht="12.85" hidden="false" customHeight="false" outlineLevel="0" collapsed="false">
      <c r="B19" s="5" t="n">
        <v>16</v>
      </c>
      <c r="C19" s="5" t="n">
        <v>0</v>
      </c>
      <c r="D19" s="45" t="n">
        <f aca="false">MAX('grilles et calculs individuels'!D20*'données complémentaires'!$J19-'plafond sécu etCNAV'!$F19, 0)*'données complémentaires'!$E$3/'données complémentaires'!$C19</f>
        <v>104.600658591912</v>
      </c>
      <c r="E19" s="45" t="n">
        <f aca="false">MAX('grilles et calculs individuels'!E20*'données complémentaires'!$J19-'plafond sécu etCNAV'!$F19, 0)*'données complémentaires'!$E$3/'données complémentaires'!$C19</f>
        <v>51.5002143950755</v>
      </c>
      <c r="F19" s="45" t="n">
        <f aca="false">MAX('grilles et calculs individuels'!F20*'données complémentaires'!$J19-'plafond sécu etCNAV'!$F19, 0)*'données complémentaires'!$E$3/'données complémentaires'!$C19</f>
        <v>18.4813821157993</v>
      </c>
      <c r="G19" s="5" t="n">
        <v>0</v>
      </c>
      <c r="H19" s="5" t="n">
        <v>0</v>
      </c>
      <c r="I19" s="5" t="n">
        <v>0</v>
      </c>
      <c r="J19" s="45" t="n">
        <f aca="false">MAX('grilles et calculs individuels'!J20*'données complémentaires'!$J19-'plafond sécu etCNAV'!$F19, 0)*'données complémentaires'!$E$3/'données complémentaires'!$C19</f>
        <v>9.79234741713299</v>
      </c>
    </row>
    <row r="20" customFormat="false" ht="12.85" hidden="false" customHeight="false" outlineLevel="0" collapsed="false">
      <c r="B20" s="5" t="n">
        <v>17</v>
      </c>
      <c r="C20" s="5" t="n">
        <v>0</v>
      </c>
      <c r="D20" s="45" t="n">
        <f aca="false">MAX('grilles et calculs individuels'!D21*'données complémentaires'!$J20-'plafond sécu etCNAV'!$F20, 0)*'données complémentaires'!$E$3/'données complémentaires'!$C20</f>
        <v>109.124788355325</v>
      </c>
      <c r="E20" s="45" t="n">
        <f aca="false">MAX('grilles et calculs individuels'!E21*'données complémentaires'!$J20-'plafond sécu etCNAV'!$F20, 0)*'données complémentaires'!$E$3/'données complémentaires'!$C20</f>
        <v>54.5767196372576</v>
      </c>
      <c r="F20" s="45" t="n">
        <f aca="false">MAX('grilles et calculs individuels'!F21*'données complémentaires'!$J20-'plafond sécu etCNAV'!$F20, 0)*'données complémentaires'!$E$3/'données complémentaires'!$C20</f>
        <v>11.73181262361</v>
      </c>
      <c r="G20" s="5" t="n">
        <v>0</v>
      </c>
      <c r="H20" s="5" t="n">
        <v>0</v>
      </c>
      <c r="I20" s="5" t="n">
        <v>0</v>
      </c>
      <c r="J20" s="45" t="n">
        <f aca="false">MAX('grilles et calculs individuels'!J21*'données complémentaires'!$J20-'plafond sécu etCNAV'!$F20, 0)*'données complémentaires'!$E$3/'données complémentaires'!$C20</f>
        <v>4.59056639890633</v>
      </c>
    </row>
    <row r="21" customFormat="false" ht="12.85" hidden="false" customHeight="false" outlineLevel="0" collapsed="false">
      <c r="B21" s="5" t="n">
        <v>18</v>
      </c>
      <c r="C21" s="5" t="n">
        <v>0</v>
      </c>
      <c r="D21" s="45" t="n">
        <f aca="false">MAX('grilles et calculs individuels'!D22*'données complémentaires'!$J21-'plafond sécu etCNAV'!$F21, 0)*'données complémentaires'!$E$3/'données complémentaires'!$C21</f>
        <v>115.817117844007</v>
      </c>
      <c r="E21" s="45" t="n">
        <f aca="false">MAX('grilles et calculs individuels'!E22*'données complémentaires'!$J21-'plafond sécu etCNAV'!$F21, 0)*'données complémentaires'!$E$3/'données complémentaires'!$C21</f>
        <v>58.742575272924</v>
      </c>
      <c r="F21" s="45" t="n">
        <f aca="false">MAX('grilles et calculs individuels'!F22*'données complémentaires'!$J21-'plafond sécu etCNAV'!$F21, 0)*'données complémentaires'!$E$3/'données complémentaires'!$C21</f>
        <v>13.9132435152156</v>
      </c>
      <c r="G21" s="5" t="n">
        <v>0</v>
      </c>
      <c r="H21" s="5" t="n">
        <v>0</v>
      </c>
      <c r="I21" s="5" t="n">
        <v>0</v>
      </c>
      <c r="J21" s="45" t="n">
        <f aca="false">MAX('grilles et calculs individuels'!J22*'données complémentaires'!$J21-'plafond sécu etCNAV'!$F21, 0)*'données complémentaires'!$E$3/'données complémentaires'!$C21</f>
        <v>6.44123999169887</v>
      </c>
    </row>
    <row r="22" customFormat="false" ht="12.85" hidden="false" customHeight="false" outlineLevel="0" collapsed="false">
      <c r="B22" s="5" t="n">
        <v>19</v>
      </c>
      <c r="C22" s="5" t="n">
        <v>0</v>
      </c>
      <c r="D22" s="45" t="n">
        <f aca="false">MAX('grilles et calculs individuels'!D23*'données complémentaires'!$J22-'plafond sécu etCNAV'!$F22, 0)*'données complémentaires'!$E$3/'données complémentaires'!$C22</f>
        <v>123.268959266954</v>
      </c>
      <c r="E22" s="45" t="n">
        <f aca="false">MAX('grilles et calculs individuels'!E23*'données complémentaires'!$J22-'plafond sécu etCNAV'!$F22, 0)*'données complémentaires'!$E$3/'données complémentaires'!$C22</f>
        <v>53.0479902411953</v>
      </c>
      <c r="F22" s="45" t="n">
        <f aca="false">MAX('grilles et calculs individuels'!F23*'données complémentaires'!$J22-'plafond sécu etCNAV'!$F22, 0)*'données complémentaires'!$E$3/'données complémentaires'!$C22</f>
        <v>16.8543891032503</v>
      </c>
      <c r="G22" s="5" t="n">
        <v>0</v>
      </c>
      <c r="H22" s="5" t="n">
        <v>0</v>
      </c>
      <c r="I22" s="5" t="n">
        <v>0</v>
      </c>
      <c r="J22" s="45" t="n">
        <f aca="false">MAX('grilles et calculs individuels'!J23*'données complémentaires'!$J22-'plafond sécu etCNAV'!$F22, 0)*'données complémentaires'!$E$3/'données complémentaires'!$C22</f>
        <v>9.0516431482611</v>
      </c>
    </row>
    <row r="23" customFormat="false" ht="12.85" hidden="false" customHeight="false" outlineLevel="0" collapsed="false">
      <c r="B23" s="5" t="n">
        <v>20</v>
      </c>
      <c r="C23" s="5" t="n">
        <v>0</v>
      </c>
      <c r="D23" s="45" t="n">
        <f aca="false">MAX('grilles et calculs individuels'!D24*'données complémentaires'!$J23-'plafond sécu etCNAV'!$F23, 0)*'données complémentaires'!$E$3/'données complémentaires'!$C23</f>
        <v>110.475352448769</v>
      </c>
      <c r="E23" s="45" t="n">
        <f aca="false">MAX('grilles et calculs individuels'!E24*'données complémentaires'!$J23-'plafond sécu etCNAV'!$F23, 0)*'données complémentaires'!$E$3/'données complémentaires'!$C23</f>
        <v>52.0378719155081</v>
      </c>
      <c r="F23" s="45" t="n">
        <f aca="false">MAX('grilles et calculs individuels'!F24*'données complémentaires'!$J23-'plafond sécu etCNAV'!$F23, 0)*'données complémentaires'!$E$3/'données complémentaires'!$C23</f>
        <v>15.8936512254122</v>
      </c>
      <c r="G23" s="5" t="n">
        <v>0</v>
      </c>
      <c r="H23" s="5" t="n">
        <v>0</v>
      </c>
      <c r="I23" s="5" t="n">
        <v>0</v>
      </c>
      <c r="J23" s="45" t="n">
        <f aca="false">MAX('grilles et calculs individuels'!J24*'données complémentaires'!$J23-'plafond sécu etCNAV'!$F23, 0)*'données complémentaires'!$E$3/'données complémentaires'!$C23</f>
        <v>8.10155088394571</v>
      </c>
    </row>
    <row r="24" customFormat="false" ht="12.85" hidden="false" customHeight="false" outlineLevel="0" collapsed="false">
      <c r="B24" s="5" t="n">
        <v>21</v>
      </c>
      <c r="C24" s="5" t="n">
        <v>0</v>
      </c>
      <c r="D24" s="45" t="n">
        <f aca="false">MAX('grilles et calculs individuels'!D25*'données complémentaires'!$J24-'plafond sécu etCNAV'!$F24, 0)*'données complémentaires'!$E$3/'données complémentaires'!$C24</f>
        <v>111.640461674068</v>
      </c>
      <c r="E24" s="45" t="n">
        <f aca="false">MAX('grilles et calculs individuels'!E25*'données complémentaires'!$J24-'plafond sécu etCNAV'!$F24, 0)*'données complémentaires'!$E$3/'données complémentaires'!$C24</f>
        <v>53.1451595156531</v>
      </c>
      <c r="F24" s="45" t="n">
        <f aca="false">MAX('grilles et calculs individuels'!F25*'données complémentaires'!$J24-'plafond sécu etCNAV'!$F24, 0)*'données complémentaires'!$E$3/'données complémentaires'!$C24</f>
        <v>9.16536519499331</v>
      </c>
      <c r="G24" s="5" t="n">
        <v>0</v>
      </c>
      <c r="H24" s="5" t="n">
        <v>0</v>
      </c>
      <c r="I24" s="5" t="n">
        <v>0</v>
      </c>
      <c r="J24" s="45" t="n">
        <f aca="false">MAX('grilles et calculs individuels'!J25*'données complémentaires'!$J24-'plafond sécu etCNAV'!$F24, 0)*'données complémentaires'!$E$3/'données complémentaires'!$C24</f>
        <v>1.36602276687397</v>
      </c>
    </row>
    <row r="25" customFormat="false" ht="12.85" hidden="false" customHeight="false" outlineLevel="0" collapsed="false">
      <c r="B25" s="5" t="n">
        <v>22</v>
      </c>
      <c r="C25" s="5" t="n">
        <v>0</v>
      </c>
      <c r="D25" s="45" t="n">
        <f aca="false">MAX('grilles et calculs individuels'!D26*'données complémentaires'!$J25-'plafond sécu etCNAV'!$F25, 0)*'données complémentaires'!$E$3/'données complémentaires'!$C25</f>
        <v>110.212845963679</v>
      </c>
      <c r="E25" s="45" t="n">
        <f aca="false">MAX('grilles et calculs individuels'!E26*'données complémentaires'!$J25-'plafond sécu etCNAV'!$F25, 0)*'données complémentaires'!$E$3/'données complémentaires'!$C25</f>
        <v>53.1219142846751</v>
      </c>
      <c r="F25" s="45" t="n">
        <f aca="false">MAX('grilles et calculs individuels'!F26*'données complémentaires'!$J25-'plafond sécu etCNAV'!$F25, 0)*'données complémentaires'!$E$3/'données complémentaires'!$C25</f>
        <v>10.1979983432266</v>
      </c>
      <c r="G25" s="5" t="n">
        <v>0</v>
      </c>
      <c r="H25" s="5" t="n">
        <v>0</v>
      </c>
      <c r="I25" s="5" t="n">
        <v>0</v>
      </c>
      <c r="J25" s="45" t="n">
        <f aca="false">MAX('grilles et calculs individuels'!J26*'données complémentaires'!$J25-'plafond sécu etCNAV'!$F25, 0)*'données complémentaires'!$E$3/'données complémentaires'!$C25</f>
        <v>2.58590456347236</v>
      </c>
    </row>
    <row r="26" customFormat="false" ht="12.85" hidden="false" customHeight="false" outlineLevel="0" collapsed="false">
      <c r="B26" s="5" t="n">
        <v>23</v>
      </c>
      <c r="C26" s="5" t="n">
        <v>0</v>
      </c>
      <c r="D26" s="45" t="n">
        <f aca="false">MAX('grilles et calculs individuels'!D27*'données complémentaires'!$J26-'plafond sécu etCNAV'!$F26, 0)*'données complémentaires'!$E$3/'données complémentaires'!$C26</f>
        <v>103.040931794611</v>
      </c>
      <c r="E26" s="45" t="n">
        <f aca="false">MAX('grilles et calculs individuels'!E27*'données complémentaires'!$J26-'plafond sécu etCNAV'!$F26, 0)*'données complémentaires'!$E$3/'données complémentaires'!$C26</f>
        <v>44.2585685367687</v>
      </c>
      <c r="F26" s="45" t="n">
        <f aca="false">MAX('grilles et calculs individuels'!F27*'données complémentaires'!$J26-'plafond sécu etCNAV'!$F26, 0)*'données complémentaires'!$E$3/'données complémentaires'!$C26</f>
        <v>12.0228001221802</v>
      </c>
      <c r="G26" s="5" t="n">
        <v>0</v>
      </c>
      <c r="H26" s="5" t="n">
        <v>0</v>
      </c>
      <c r="I26" s="5" t="n">
        <v>0</v>
      </c>
      <c r="J26" s="45" t="n">
        <f aca="false">MAX('grilles et calculs individuels'!J27*'données complémentaires'!$J26-'plafond sécu etCNAV'!$F26, 0)*'données complémentaires'!$E$3/'données complémentaires'!$C26</f>
        <v>4.43799373486755</v>
      </c>
    </row>
    <row r="27" customFormat="false" ht="12.85" hidden="false" customHeight="false" outlineLevel="0" collapsed="false">
      <c r="B27" s="5" t="n">
        <v>24</v>
      </c>
      <c r="C27" s="5" t="n">
        <v>0</v>
      </c>
      <c r="D27" s="45" t="n">
        <f aca="false">MAX('grilles et calculs individuels'!D28*'données complémentaires'!$J27-'plafond sécu etCNAV'!$F27, 0)*'données complémentaires'!$E$3/'données complémentaires'!$C27</f>
        <v>107.638321859154</v>
      </c>
      <c r="E27" s="45" t="n">
        <f aca="false">MAX('grilles et calculs individuels'!E28*'données complémentaires'!$J27-'plafond sécu etCNAV'!$F27, 0)*'données complémentaires'!$E$3/'données complémentaires'!$C27</f>
        <v>48.0535966344433</v>
      </c>
      <c r="F27" s="45" t="n">
        <f aca="false">MAX('grilles et calculs individuels'!F28*'données complémentaires'!$J27-'plafond sécu etCNAV'!$F27, 0)*'données complémentaires'!$E$3/'données complémentaires'!$C27</f>
        <v>15.3778194635687</v>
      </c>
      <c r="G27" s="5" t="n">
        <v>0</v>
      </c>
      <c r="H27" s="5" t="n">
        <v>0</v>
      </c>
      <c r="I27" s="5" t="n">
        <v>0</v>
      </c>
      <c r="J27" s="45" t="n">
        <f aca="false">MAX('grilles et calculs individuels'!J28*'données complémentaires'!$J27-'plafond sécu etCNAV'!$F27, 0)*'données complémentaires'!$E$3/'données complémentaires'!$C27</f>
        <v>1.71002395647529</v>
      </c>
    </row>
    <row r="28" customFormat="false" ht="12.85" hidden="false" customHeight="false" outlineLevel="0" collapsed="false">
      <c r="B28" s="5" t="n">
        <v>25</v>
      </c>
      <c r="C28" s="5" t="n">
        <v>0</v>
      </c>
      <c r="D28" s="45" t="n">
        <f aca="false">MAX('grilles et calculs individuels'!D29*'données complémentaires'!$J28-'plafond sécu etCNAV'!$F28, 0)*'données complémentaires'!$E$3/'données complémentaires'!$C28</f>
        <v>111.873041224206</v>
      </c>
      <c r="E28" s="45" t="n">
        <f aca="false">MAX('grilles et calculs individuels'!E29*'données complémentaires'!$J28-'plafond sécu etCNAV'!$F28, 0)*'données complémentaires'!$E$3/'données complémentaires'!$C28</f>
        <v>51.0588198973667</v>
      </c>
      <c r="F28" s="45" t="n">
        <f aca="false">MAX('grilles et calculs individuels'!F29*'données complémentaires'!$J28-'plafond sécu etCNAV'!$F28, 0)*'données complémentaires'!$E$3/'données complémentaires'!$C28</f>
        <v>9.86181598069144</v>
      </c>
      <c r="G28" s="5" t="n">
        <v>0</v>
      </c>
      <c r="H28" s="5" t="n">
        <v>0</v>
      </c>
      <c r="I28" s="5" t="n">
        <v>0</v>
      </c>
      <c r="J28" s="45" t="n">
        <f aca="false">MAX('grilles et calculs individuels'!J29*'données complémentaires'!$J28-'plafond sécu etCNAV'!$F28, 0)*'données complémentaires'!$E$3/'données complémentaires'!$C28</f>
        <v>3.75897458826085</v>
      </c>
    </row>
    <row r="29" customFormat="false" ht="12.85" hidden="false" customHeight="false" outlineLevel="0" collapsed="false">
      <c r="B29" s="5" t="n">
        <v>26</v>
      </c>
      <c r="C29" s="5" t="n">
        <v>0</v>
      </c>
      <c r="D29" s="45" t="n">
        <f aca="false">MAX('grilles et calculs individuels'!D30*'données complémentaires'!$J29-'plafond sécu etCNAV'!$F29, 0)*'données complémentaires'!$E$3/'données complémentaires'!$C29</f>
        <v>116.374301375982</v>
      </c>
      <c r="E29" s="45" t="n">
        <f aca="false">MAX('grilles et calculs individuels'!E30*'données complémentaires'!$J29-'plafond sécu etCNAV'!$F29, 0)*'données complémentaires'!$E$3/'données complémentaires'!$C29</f>
        <v>54.1861016009259</v>
      </c>
      <c r="F29" s="45" t="n">
        <f aca="false">MAX('grilles et calculs individuels'!F30*'données complémentaires'!$J29-'plafond sécu etCNAV'!$F29, 0)*'données complémentaires'!$E$3/'données complémentaires'!$C29</f>
        <v>12.0583319147049</v>
      </c>
      <c r="G29" s="5" t="n">
        <v>0</v>
      </c>
      <c r="H29" s="5" t="n">
        <v>0</v>
      </c>
      <c r="I29" s="5" t="n">
        <v>0</v>
      </c>
      <c r="J29" s="45" t="n">
        <f aca="false">MAX('grilles et calculs individuels'!J30*'données complémentaires'!$J29-'plafond sécu etCNAV'!$F29, 0)*'données complémentaires'!$E$3/'données complémentaires'!$C29</f>
        <v>5.81760875115014</v>
      </c>
    </row>
    <row r="30" customFormat="false" ht="12.85" hidden="false" customHeight="false" outlineLevel="0" collapsed="false">
      <c r="B30" s="5" t="n">
        <v>27</v>
      </c>
      <c r="C30" s="5" t="n">
        <v>0</v>
      </c>
      <c r="D30" s="45" t="n">
        <f aca="false">MAX('grilles et calculs individuels'!D31*'données complémentaires'!$J30-'plafond sécu etCNAV'!$F30, 0)*'données complémentaires'!$E$3/'données complémentaires'!$C30</f>
        <v>119.765688489929</v>
      </c>
      <c r="E30" s="45" t="n">
        <f aca="false">MAX('grilles et calculs individuels'!E31*'données complémentaires'!$J30-'plafond sécu etCNAV'!$F30, 0)*'données complémentaires'!$E$3/'données complémentaires'!$C30</f>
        <v>45.1473273669869</v>
      </c>
      <c r="F30" s="45" t="n">
        <f aca="false">MAX('grilles et calculs individuels'!F31*'données complémentaires'!$J30-'plafond sécu etCNAV'!$F30, 0)*'données complémentaires'!$E$3/'données complémentaires'!$C30</f>
        <v>13.2974576745813</v>
      </c>
      <c r="G30" s="5" t="n">
        <v>0</v>
      </c>
      <c r="H30" s="5" t="n">
        <v>0</v>
      </c>
      <c r="I30" s="5" t="n">
        <v>0</v>
      </c>
      <c r="J30" s="45" t="n">
        <f aca="false">MAX('grilles et calculs individuels'!J31*'données complémentaires'!$J30-'plafond sécu etCNAV'!$F30, 0)*'données complémentaires'!$E$3/'données complémentaires'!$C30</f>
        <v>4.88015003755402</v>
      </c>
    </row>
    <row r="31" customFormat="false" ht="12.85" hidden="false" customHeight="false" outlineLevel="0" collapsed="false">
      <c r="B31" s="5" t="n">
        <v>28</v>
      </c>
      <c r="C31" s="5" t="n">
        <v>0</v>
      </c>
      <c r="D31" s="45" t="n">
        <f aca="false">MAX('grilles et calculs individuels'!D32*'données complémentaires'!$J31-'plafond sécu etCNAV'!$F31, 0)*'données complémentaires'!$E$3/'données complémentaires'!$C31</f>
        <v>124.265257021991</v>
      </c>
      <c r="E31" s="45" t="n">
        <f aca="false">MAX('grilles et calculs individuels'!E32*'données complémentaires'!$J31-'plafond sécu etCNAV'!$F31, 0)*'données complémentaires'!$E$3/'données complémentaires'!$C31</f>
        <v>48.5846798337973</v>
      </c>
      <c r="F31" s="45" t="n">
        <f aca="false">MAX('grilles et calculs individuels'!F32*'données complémentaires'!$J31-'plafond sécu etCNAV'!$F31, 0)*'données complémentaires'!$E$3/'données complémentaires'!$C31</f>
        <v>9.82126290720457</v>
      </c>
      <c r="G31" s="5" t="n">
        <v>0</v>
      </c>
      <c r="H31" s="5" t="n">
        <v>0</v>
      </c>
      <c r="I31" s="5" t="n">
        <v>0</v>
      </c>
      <c r="J31" s="45" t="n">
        <f aca="false">MAX('grilles et calculs individuels'!J32*'données complémentaires'!$J31-'plafond sécu etCNAV'!$F31, 0)*'données complémentaires'!$E$3/'données complémentaires'!$C31</f>
        <v>7.74428644845028</v>
      </c>
    </row>
    <row r="32" customFormat="false" ht="12.85" hidden="false" customHeight="false" outlineLevel="0" collapsed="false">
      <c r="B32" s="5" t="n">
        <v>29</v>
      </c>
      <c r="C32" s="5" t="n">
        <v>0</v>
      </c>
      <c r="D32" s="45" t="n">
        <f aca="false">MAX('grilles et calculs individuels'!D33*'données complémentaires'!$J32-'plafond sécu etCNAV'!$F32, 0)*'données complémentaires'!$E$3/'données complémentaires'!$C32</f>
        <v>120.079772457397</v>
      </c>
      <c r="E32" s="45" t="n">
        <f aca="false">MAX('grilles et calculs individuels'!E33*'données complémentaires'!$J32-'plafond sécu etCNAV'!$F32, 0)*'données complémentaires'!$E$3/'données complémentaires'!$C32</f>
        <v>53.217448295285</v>
      </c>
      <c r="F32" s="45" t="n">
        <f aca="false">MAX('grilles et calculs individuels'!F33*'données complémentaires'!$J32-'plafond sécu etCNAV'!$F32, 0)*'données complémentaires'!$E$3/'données complémentaires'!$C32</f>
        <v>13.2427087709824</v>
      </c>
      <c r="G32" s="5" t="n">
        <v>0</v>
      </c>
      <c r="H32" s="5" t="n">
        <v>0</v>
      </c>
      <c r="I32" s="5" t="n">
        <v>0</v>
      </c>
      <c r="J32" s="45" t="n">
        <f aca="false">MAX('grilles et calculs individuels'!J33*'données complémentaires'!$J32-'plafond sécu etCNAV'!$F32, 0)*'données complémentaires'!$E$3/'données complémentaires'!$C32</f>
        <v>11.100828629352</v>
      </c>
    </row>
    <row r="33" customFormat="false" ht="12.85" hidden="false" customHeight="false" outlineLevel="0" collapsed="false">
      <c r="B33" s="5" t="n">
        <v>30</v>
      </c>
      <c r="C33" s="5" t="n">
        <v>0</v>
      </c>
      <c r="D33" s="45" t="n">
        <f aca="false">MAX('grilles et calculs individuels'!D34*'données complémentaires'!$J33-'plafond sécu etCNAV'!$F33, 0)*'données complémentaires'!$E$3/'données complémentaires'!$C33</f>
        <v>125.379751211385</v>
      </c>
      <c r="E33" s="45" t="n">
        <f aca="false">MAX('grilles et calculs individuels'!E34*'données complémentaires'!$J33-'plafond sécu etCNAV'!$F33, 0)*'données complémentaires'!$E$3/'données complémentaires'!$C33</f>
        <v>46.7139071002654</v>
      </c>
      <c r="F33" s="45" t="n">
        <f aca="false">MAX('grilles et calculs individuels'!F34*'données complémentaires'!$J33-'plafond sécu etCNAV'!$F33, 0)*'données complémentaires'!$E$3/'données complémentaires'!$C33</f>
        <v>16.0273953471322</v>
      </c>
      <c r="G33" s="5" t="n">
        <v>0</v>
      </c>
      <c r="H33" s="5" t="n">
        <v>0</v>
      </c>
      <c r="I33" s="5" t="n">
        <v>0</v>
      </c>
      <c r="J33" s="45" t="n">
        <f aca="false">MAX('grilles et calculs individuels'!J34*'données complémentaires'!$J33-'plafond sécu etCNAV'!$F33, 0)*'données complémentaires'!$E$3/'données complémentaires'!$C33</f>
        <v>10.6691825083196</v>
      </c>
    </row>
    <row r="34" customFormat="false" ht="12.85" hidden="false" customHeight="false" outlineLevel="0" collapsed="false">
      <c r="B34" s="5" t="n">
        <v>31</v>
      </c>
      <c r="C34" s="5" t="n">
        <v>0</v>
      </c>
      <c r="D34" s="45" t="n">
        <f aca="false">MAX('grilles et calculs individuels'!D35*'données complémentaires'!$J34-'plafond sécu etCNAV'!$F34, 0)*'données complémentaires'!$E$3/'données complémentaires'!$C34</f>
        <v>121.817136663868</v>
      </c>
      <c r="E34" s="45" t="n">
        <f aca="false">MAX('grilles et calculs individuels'!E35*'données complémentaires'!$J34-'plafond sécu etCNAV'!$F34, 0)*'données complémentaires'!$E$3/'données complémentaires'!$C34</f>
        <v>45.164731508747</v>
      </c>
      <c r="F34" s="45" t="n">
        <f aca="false">MAX('grilles et calculs individuels'!F35*'données complémentaires'!$J34-'plafond sécu etCNAV'!$F34, 0)*'données complémentaires'!$E$3/'données complémentaires'!$C34</f>
        <v>13.1274405811433</v>
      </c>
      <c r="G34" s="5" t="n">
        <v>0</v>
      </c>
      <c r="H34" s="5" t="n">
        <v>0</v>
      </c>
      <c r="I34" s="5" t="n">
        <v>0</v>
      </c>
      <c r="J34" s="45" t="n">
        <f aca="false">MAX('grilles et calculs individuels'!J35*'données complémentaires'!$J34-'plafond sécu etCNAV'!$F34, 0)*'données complémentaires'!$E$3/'données complémentaires'!$C34</f>
        <v>10.0425655376576</v>
      </c>
    </row>
    <row r="35" customFormat="false" ht="12.85" hidden="false" customHeight="false" outlineLevel="0" collapsed="false">
      <c r="B35" s="5" t="n">
        <v>32</v>
      </c>
      <c r="C35" s="5" t="n">
        <v>0</v>
      </c>
      <c r="D35" s="45" t="n">
        <f aca="false">MAX('grilles et calculs individuels'!D36*'données complémentaires'!$J35-'plafond sécu etCNAV'!$F35, 0)*'données complémentaires'!$E$3/'données complémentaires'!$C35</f>
        <v>103.322791322749</v>
      </c>
      <c r="E35" s="45" t="n">
        <f aca="false">MAX('grilles et calculs individuels'!E36*'données complémentaires'!$J35-'plafond sécu etCNAV'!$F35, 0)*'données complémentaires'!$E$3/'données complémentaires'!$C35</f>
        <v>48.2929525137938</v>
      </c>
      <c r="F35" s="45" t="n">
        <f aca="false">MAX('grilles et calculs individuels'!F36*'données complémentaires'!$J35-'plafond sécu etCNAV'!$F35, 0)*'données complémentaires'!$E$3/'données complémentaires'!$C35</f>
        <v>15.709570769669</v>
      </c>
      <c r="G35" s="5" t="n">
        <v>0</v>
      </c>
      <c r="H35" s="5" t="n">
        <v>0</v>
      </c>
      <c r="I35" s="5" t="n">
        <v>0</v>
      </c>
      <c r="J35" s="45" t="n">
        <f aca="false">MAX('grilles et calculs individuels'!J36*'données complémentaires'!$J35-'plafond sécu etCNAV'!$F35, 0)*'données complémentaires'!$E$3/'données complémentaires'!$C35</f>
        <v>9.43465436665869</v>
      </c>
    </row>
    <row r="36" customFormat="false" ht="12.85" hidden="false" customHeight="false" outlineLevel="0" collapsed="false">
      <c r="B36" s="5" t="n">
        <v>33</v>
      </c>
      <c r="C36" s="5" t="n">
        <v>0</v>
      </c>
      <c r="D36" s="45" t="n">
        <f aca="false">MAX('grilles et calculs individuels'!D37*'données complémentaires'!$J36-'plafond sécu etCNAV'!$F36, 0)*'données complémentaires'!$E$3/'données complémentaires'!$C36</f>
        <v>107.309712165274</v>
      </c>
      <c r="E36" s="45" t="n">
        <f aca="false">MAX('grilles et calculs individuels'!E37*'données complémentaires'!$J36-'plafond sécu etCNAV'!$F36, 0)*'données complémentaires'!$E$3/'données complémentaires'!$C36</f>
        <v>45.3465898547384</v>
      </c>
      <c r="F36" s="45" t="n">
        <f aca="false">MAX('grilles et calculs individuels'!F37*'données complémentaires'!$J36-'plafond sécu etCNAV'!$F36, 0)*'données complémentaires'!$E$3/'données complémentaires'!$C36</f>
        <v>20.7997477339783</v>
      </c>
      <c r="G36" s="5" t="n">
        <v>0</v>
      </c>
      <c r="H36" s="5" t="n">
        <v>0</v>
      </c>
      <c r="I36" s="5" t="n">
        <v>0</v>
      </c>
      <c r="J36" s="45" t="n">
        <f aca="false">MAX('grilles et calculs individuels'!J37*'données complémentaires'!$J36-'plafond sécu etCNAV'!$F36, 0)*'données complémentaires'!$E$3/'données complémentaires'!$C36</f>
        <v>0</v>
      </c>
    </row>
    <row r="37" customFormat="false" ht="12.85" hidden="false" customHeight="false" outlineLevel="0" collapsed="false">
      <c r="B37" s="5" t="n">
        <v>34</v>
      </c>
      <c r="C37" s="5" t="n">
        <v>0</v>
      </c>
      <c r="D37" s="45" t="n">
        <f aca="false">MAX('grilles et calculs individuels'!D38*'données complémentaires'!$J37-'plafond sécu etCNAV'!$F37, 0)*'données complémentaires'!$E$3/'données complémentaires'!$C37</f>
        <v>106.287116108333</v>
      </c>
      <c r="E37" s="45" t="n">
        <f aca="false">MAX('grilles et calculs individuels'!E38*'données complémentaires'!$J37-'plafond sécu etCNAV'!$F37, 0)*'données complémentaires'!$E$3/'données complémentaires'!$C37</f>
        <v>45.0991237367292</v>
      </c>
      <c r="F37" s="45" t="n">
        <f aca="false">MAX('grilles et calculs individuels'!F38*'données complémentaires'!$J37-'plafond sécu etCNAV'!$F37, 0)*'données complémentaires'!$E$3/'données complémentaires'!$C37</f>
        <v>17.8001549169861</v>
      </c>
      <c r="G37" s="5" t="n">
        <v>0</v>
      </c>
      <c r="H37" s="5" t="n">
        <v>0</v>
      </c>
      <c r="I37" s="5" t="n">
        <v>0</v>
      </c>
      <c r="J37" s="45" t="n">
        <f aca="false">MAX('grilles et calculs individuels'!J38*'données complémentaires'!$J37-'plafond sécu etCNAV'!$F37, 0)*'données complémentaires'!$E$3/'données complémentaires'!$C37</f>
        <v>0</v>
      </c>
    </row>
    <row r="38" customFormat="false" ht="12.85" hidden="false" customHeight="false" outlineLevel="0" collapsed="false">
      <c r="B38" s="5" t="n">
        <v>35</v>
      </c>
      <c r="C38" s="5" t="n">
        <v>0</v>
      </c>
      <c r="D38" s="45" t="n">
        <f aca="false">MAX('grilles et calculs individuels'!D39*'données complémentaires'!$J38-'plafond sécu etCNAV'!$F38, 0)*'données complémentaires'!$E$3/'données complémentaires'!$C38</f>
        <v>94.9215835377634</v>
      </c>
      <c r="E38" s="45" t="n">
        <f aca="false">MAX('grilles et calculs individuels'!E39*'données complémentaires'!$J38-'plafond sécu etCNAV'!$F38, 0)*'données complémentaires'!$E$3/'données complémentaires'!$C38</f>
        <v>43.0223738405044</v>
      </c>
      <c r="F38" s="45" t="n">
        <f aca="false">MAX('grilles et calculs individuels'!F39*'données complémentaires'!$J38-'plafond sécu etCNAV'!$F38, 0)*'données complémentaires'!$E$3/'données complémentaires'!$C38</f>
        <v>15.9041999176742</v>
      </c>
      <c r="G38" s="5" t="n">
        <v>0</v>
      </c>
      <c r="H38" s="5" t="n">
        <v>0</v>
      </c>
      <c r="I38" s="5" t="n">
        <v>0</v>
      </c>
      <c r="J38" s="45" t="n">
        <f aca="false">MAX('grilles et calculs individuels'!J39*'données complémentaires'!$J38-'plafond sécu etCNAV'!$F38, 0)*'données complémentaires'!$E$3/'données complémentaires'!$C38</f>
        <v>0</v>
      </c>
    </row>
    <row r="39" customFormat="false" ht="12.85" hidden="false" customHeight="false" outlineLevel="0" collapsed="false">
      <c r="B39" s="5" t="n">
        <v>36</v>
      </c>
      <c r="C39" s="5" t="n">
        <v>0</v>
      </c>
      <c r="D39" s="45" t="n">
        <f aca="false">MAX('grilles et calculs individuels'!D40*'données complémentaires'!$J39-'plafond sécu etCNAV'!$F39, 0)*'données complémentaires'!$E$3/'données complémentaires'!$C39</f>
        <v>96.4584101887946</v>
      </c>
      <c r="E39" s="45" t="n">
        <f aca="false">MAX('grilles et calculs individuels'!E40*'données complémentaires'!$J39-'plafond sécu etCNAV'!$F39, 0)*'données complémentaires'!$E$3/'données complémentaires'!$C39</f>
        <v>35.878972108412</v>
      </c>
      <c r="F39" s="45" t="n">
        <f aca="false">MAX('grilles et calculs individuels'!F40*'données complémentaires'!$J39-'plafond sécu etCNAV'!$F39, 0)*'données complémentaires'!$E$3/'données complémentaires'!$C39</f>
        <v>13.7219837050593</v>
      </c>
      <c r="G39" s="5" t="n">
        <v>0</v>
      </c>
      <c r="H39" s="5" t="n">
        <v>0</v>
      </c>
      <c r="I39" s="5" t="n">
        <v>0</v>
      </c>
      <c r="J39" s="45" t="n">
        <f aca="false">MAX('grilles et calculs individuels'!J40*'données complémentaires'!$J39-'plafond sécu etCNAV'!$F39, 0)*'données complémentaires'!$E$3/'données complémentaires'!$C39</f>
        <v>0</v>
      </c>
    </row>
    <row r="40" customFormat="false" ht="12.85" hidden="false" customHeight="false" outlineLevel="0" collapsed="false">
      <c r="B40" s="5" t="n">
        <v>37</v>
      </c>
      <c r="C40" s="5" t="n">
        <v>0</v>
      </c>
      <c r="D40" s="45" t="n">
        <f aca="false">MAX('grilles et calculs individuels'!D41*'données complémentaires'!$J40-'plafond sécu etCNAV'!$F40, 0)*'données complémentaires'!$E$3/'données complémentaires'!$C40</f>
        <v>84.9282328450978</v>
      </c>
      <c r="E40" s="45" t="n">
        <f aca="false">MAX('grilles et calculs individuels'!E41*'données complémentaires'!$J40-'plafond sécu etCNAV'!$F40, 0)*'données complémentaires'!$E$3/'données complémentaires'!$C40</f>
        <v>36.0544267581442</v>
      </c>
      <c r="F40" s="45" t="n">
        <f aca="false">MAX('grilles et calculs individuels'!F41*'données complémentaires'!$J40-'plafond sécu etCNAV'!$F40, 0)*'données complémentaires'!$E$3/'données complémentaires'!$C40</f>
        <v>0</v>
      </c>
      <c r="G40" s="5" t="n">
        <v>0</v>
      </c>
      <c r="H40" s="5" t="n">
        <v>0</v>
      </c>
      <c r="I40" s="5" t="n">
        <v>0</v>
      </c>
      <c r="J40" s="45" t="n">
        <f aca="false">MAX('grilles et calculs individuels'!J41*'données complémentaires'!$J40-'plafond sécu etCNAV'!$F40, 0)*'données complémentaires'!$E$3/'données complémentaires'!$C40</f>
        <v>0</v>
      </c>
    </row>
    <row r="41" customFormat="false" ht="12.85" hidden="false" customHeight="false" outlineLevel="0" collapsed="false">
      <c r="B41" s="5" t="n">
        <v>38</v>
      </c>
      <c r="C41" s="5" t="n">
        <v>0</v>
      </c>
      <c r="D41" s="45" t="n">
        <f aca="false">MAX('grilles et calculs individuels'!D42*'données complémentaires'!$J41-'plafond sécu etCNAV'!$F41, 0)*'données complémentaires'!$E$3/'données complémentaires'!$C41</f>
        <v>88.6669946975185</v>
      </c>
      <c r="E41" s="45" t="n">
        <f aca="false">MAX('grilles et calculs individuels'!E42*'données complémentaires'!$J41-'plafond sécu etCNAV'!$F41, 0)*'données complémentaires'!$E$3/'données complémentaires'!$C41</f>
        <v>30.9025474847765</v>
      </c>
      <c r="F41" s="45" t="n">
        <f aca="false">MAX('grilles et calculs individuels'!F42*'données complémentaires'!$J41-'plafond sécu etCNAV'!$F41, 0)*'données complémentaires'!$E$3/'données complémentaires'!$C41</f>
        <v>0</v>
      </c>
      <c r="G41" s="5" t="n">
        <v>0</v>
      </c>
      <c r="H41" s="5" t="n">
        <v>0</v>
      </c>
      <c r="I41" s="5" t="n">
        <v>0</v>
      </c>
      <c r="J41" s="45" t="n">
        <f aca="false">MAX('grilles et calculs individuels'!J42*'données complémentaires'!$J41-'plafond sécu etCNAV'!$F41, 0)*'données complémentaires'!$E$3/'données complémentaires'!$C41</f>
        <v>0</v>
      </c>
    </row>
    <row r="42" customFormat="false" ht="12.85" hidden="false" customHeight="false" outlineLevel="0" collapsed="false">
      <c r="B42" s="5" t="n">
        <v>39</v>
      </c>
      <c r="C42" s="5" t="n">
        <v>0</v>
      </c>
      <c r="D42" s="45" t="n">
        <f aca="false">MAX('grilles et calculs individuels'!D43*'données complémentaires'!$J42-'plafond sécu etCNAV'!$F42, 0)*'données complémentaires'!$E$3/'données complémentaires'!$C42</f>
        <v>82.3827331093542</v>
      </c>
      <c r="E42" s="45" t="n">
        <f aca="false">MAX('grilles et calculs individuels'!E43*'données complémentaires'!$J42-'plafond sécu etCNAV'!$F42, 0)*'données complémentaires'!$E$3/'données complémentaires'!$C42</f>
        <v>17.9528154390625</v>
      </c>
      <c r="F42" s="45" t="n">
        <f aca="false">MAX('grilles et calculs individuels'!F43*'données complémentaires'!$J42-'plafond sécu etCNAV'!$F42, 0)*'données complémentaires'!$E$3/'données complémentaires'!$C42</f>
        <v>0</v>
      </c>
      <c r="G42" s="5" t="n">
        <v>0</v>
      </c>
      <c r="H42" s="5" t="n">
        <v>0</v>
      </c>
      <c r="I42" s="5" t="n">
        <v>0</v>
      </c>
      <c r="J42" s="45" t="n">
        <f aca="false">MAX('grilles et calculs individuels'!J43*'données complémentaires'!$J42-'plafond sécu etCNAV'!$F42, 0)*'données complémentaires'!$E$3/'données complémentaires'!$C42</f>
        <v>0</v>
      </c>
    </row>
    <row r="43" customFormat="false" ht="12.85" hidden="false" customHeight="false" outlineLevel="0" collapsed="false">
      <c r="B43" s="5" t="n">
        <v>40</v>
      </c>
      <c r="C43" s="5" t="n">
        <v>0</v>
      </c>
      <c r="D43" s="45" t="n">
        <f aca="false">MAX('grilles et calculs individuels'!D44*'données complémentaires'!$J43-'plafond sécu etCNAV'!$F43, 0)*'données complémentaires'!$E$3/'données complémentaires'!$C43</f>
        <v>87.4992665055926</v>
      </c>
      <c r="E43" s="45" t="n">
        <f aca="false">MAX('grilles et calculs individuels'!E44*'données complémentaires'!$J43-'plafond sécu etCNAV'!$F43, 0)*'données complémentaires'!$E$3/'données complémentaires'!$C43</f>
        <v>0</v>
      </c>
      <c r="F43" s="45" t="n">
        <f aca="false">MAX('grilles et calculs individuels'!F44*'données complémentaires'!$J43-'plafond sécu etCNAV'!$F43, 0)*'données complémentaires'!$E$3/'données complémentaires'!$C43</f>
        <v>0</v>
      </c>
      <c r="G43" s="5" t="n">
        <v>0</v>
      </c>
      <c r="H43" s="5" t="n">
        <v>0</v>
      </c>
      <c r="I43" s="5" t="n">
        <v>0</v>
      </c>
      <c r="J43" s="45" t="n">
        <f aca="false">MAX('grilles et calculs individuels'!J44*'données complémentaires'!$J43-'plafond sécu etCNAV'!$F43, 0)*'données complémentaires'!$E$3/'données complémentaires'!$C43</f>
        <v>0</v>
      </c>
    </row>
    <row r="44" customFormat="false" ht="12.85" hidden="false" customHeight="false" outlineLevel="0" collapsed="false">
      <c r="B44" s="5" t="n">
        <v>41</v>
      </c>
      <c r="C44" s="36" t="n">
        <v>0</v>
      </c>
      <c r="D44" s="46" t="n">
        <f aca="false">MAX('grilles et calculs individuels'!D45*'données complémentaires'!$J44-'plafond sécu etCNAV'!$F44, 0)*'données complémentaires'!$E$3/'données complémentaires'!$C44</f>
        <v>77.8408417802039</v>
      </c>
      <c r="E44" s="46" t="n">
        <f aca="false">MAX('grilles et calculs individuels'!E45*'données complémentaires'!$J44-'plafond sécu etCNAV'!$F44, 0)*'données complémentaires'!$E$3/'données complémentaires'!$C44</f>
        <v>0</v>
      </c>
      <c r="F44" s="46" t="n">
        <f aca="false">MAX('grilles et calculs individuels'!F45*'données complémentaires'!$J44-'plafond sécu etCNAV'!$F44, 0)*'données complémentaires'!$E$3/'données complémentaires'!$C44</f>
        <v>0</v>
      </c>
      <c r="G44" s="36" t="n">
        <v>0</v>
      </c>
      <c r="H44" s="36" t="n">
        <v>0</v>
      </c>
      <c r="I44" s="36" t="n">
        <v>0</v>
      </c>
      <c r="J44" s="46" t="n">
        <f aca="false">MAX('grilles et calculs individuels'!J45*'données complémentaires'!$J44-'plafond sécu etCNAV'!$F44, 0)*'données complémentaires'!$E$3/'données complémentaires'!$C44</f>
        <v>0</v>
      </c>
    </row>
    <row r="45" customFormat="false" ht="12.85" hidden="false" customHeight="false" outlineLevel="0" collapsed="false">
      <c r="B45" s="2" t="s">
        <v>42</v>
      </c>
      <c r="C45" s="2" t="s">
        <v>43</v>
      </c>
      <c r="D45" s="42" t="n">
        <f aca="false">SUM(D3:D42)</f>
        <v>3973.02964764143</v>
      </c>
      <c r="E45" s="42" t="n">
        <f aca="false">SUM(E3:E42)</f>
        <v>1694.3679214294</v>
      </c>
      <c r="F45" s="42" t="n">
        <f aca="false">SUM(F3:F42)</f>
        <v>444.192550067848</v>
      </c>
      <c r="G45" s="2" t="s">
        <v>43</v>
      </c>
      <c r="H45" s="2" t="s">
        <v>43</v>
      </c>
      <c r="I45" s="2" t="s">
        <v>43</v>
      </c>
      <c r="J45" s="47" t="n">
        <v>120</v>
      </c>
    </row>
    <row r="46" customFormat="false" ht="13.4" hidden="false" customHeight="false" outlineLevel="0" collapsed="false">
      <c r="B46" s="2" t="s">
        <v>44</v>
      </c>
      <c r="C46" s="2" t="n">
        <v>0</v>
      </c>
      <c r="D46" s="42" t="n">
        <f aca="false">D45*0.4352</f>
        <v>1729.06250265355</v>
      </c>
      <c r="E46" s="42" t="n">
        <f aca="false">E45*0.4352</f>
        <v>737.388919406076</v>
      </c>
      <c r="F46" s="42" t="n">
        <f aca="false">F45*0.4352</f>
        <v>193.312597789527</v>
      </c>
      <c r="G46" s="2" t="n">
        <v>0</v>
      </c>
      <c r="H46" s="2" t="n">
        <v>0</v>
      </c>
      <c r="I46" s="2" t="n">
        <v>0</v>
      </c>
      <c r="J46" s="42" t="n">
        <f aca="false">J45*0.4352</f>
        <v>52.224</v>
      </c>
    </row>
    <row r="50" customFormat="false" ht="12.85" hidden="false" customHeight="false" outlineLevel="0" collapsed="false">
      <c r="B50" s="0" t="s">
        <v>45</v>
      </c>
    </row>
    <row r="51" customFormat="false" ht="13.4" hidden="false" customHeight="false" outlineLevel="0" collapsed="false">
      <c r="B51" s="1" t="s">
        <v>46</v>
      </c>
      <c r="C51" s="1"/>
      <c r="D51" s="1"/>
      <c r="E51" s="1"/>
      <c r="F51" s="1"/>
      <c r="G51" s="1"/>
      <c r="H51" s="1"/>
      <c r="I51" s="1"/>
    </row>
    <row r="52" customFormat="false" ht="13.4" hidden="false" customHeight="false" outlineLevel="0" collapsed="false">
      <c r="B52" s="1" t="s">
        <v>47</v>
      </c>
      <c r="C52" s="1"/>
      <c r="D52" s="1"/>
      <c r="E52" s="1"/>
      <c r="F52" s="1"/>
      <c r="G52" s="1"/>
      <c r="H52" s="1"/>
      <c r="I52" s="1"/>
    </row>
    <row r="53" customFormat="false" ht="13.4" hidden="false" customHeight="false" outlineLevel="0" collapsed="false">
      <c r="B53" s="1" t="s">
        <v>48</v>
      </c>
      <c r="C53" s="1"/>
      <c r="D53" s="1"/>
      <c r="E53" s="1"/>
      <c r="F53" s="1"/>
      <c r="G53" s="1"/>
      <c r="H53" s="1"/>
      <c r="I53" s="1"/>
    </row>
    <row r="54" customFormat="false" ht="12.85" hidden="false" customHeight="false" outlineLevel="0" collapsed="false">
      <c r="B54" s="1" t="s">
        <v>49</v>
      </c>
      <c r="C54" s="1"/>
      <c r="D54" s="1"/>
      <c r="E54" s="1"/>
      <c r="F54" s="1"/>
      <c r="G54" s="1"/>
      <c r="H54" s="1"/>
      <c r="I54" s="1"/>
    </row>
    <row r="55" customFormat="false" ht="12.85" hidden="false" customHeight="false" outlineLevel="0" collapsed="false">
      <c r="B55" s="1" t="s">
        <v>50</v>
      </c>
      <c r="C55" s="1"/>
      <c r="D55" s="1"/>
      <c r="E55" s="1"/>
      <c r="F55" s="1"/>
      <c r="G55" s="1"/>
      <c r="H55" s="1"/>
      <c r="I55" s="1"/>
    </row>
    <row r="56" customFormat="false" ht="12.85" hidden="false" customHeight="true" outlineLevel="0" collapsed="false">
      <c r="B56" s="48" t="s">
        <v>51</v>
      </c>
      <c r="C56" s="48"/>
      <c r="D56" s="48"/>
      <c r="E56" s="48"/>
      <c r="F56" s="48"/>
      <c r="G56" s="48"/>
      <c r="H56" s="48"/>
      <c r="I56" s="48"/>
    </row>
    <row r="57" customFormat="false" ht="12.85" hidden="false" customHeight="false" outlineLevel="0" collapsed="false">
      <c r="B57" s="48"/>
      <c r="C57" s="48"/>
      <c r="D57" s="48"/>
      <c r="E57" s="48"/>
      <c r="F57" s="48"/>
      <c r="G57" s="48"/>
      <c r="H57" s="48"/>
      <c r="I57" s="48"/>
    </row>
    <row r="58" customFormat="false" ht="12.85" hidden="false" customHeight="false" outlineLevel="0" collapsed="false">
      <c r="B58" s="48"/>
      <c r="C58" s="48"/>
      <c r="D58" s="48"/>
      <c r="E58" s="48"/>
      <c r="F58" s="48"/>
      <c r="G58" s="48"/>
      <c r="H58" s="48"/>
      <c r="I58" s="48"/>
    </row>
    <row r="59" customFormat="false" ht="12.85" hidden="false" customHeight="false" outlineLevel="0" collapsed="false">
      <c r="B59" s="48"/>
      <c r="C59" s="48"/>
      <c r="D59" s="48"/>
      <c r="E59" s="48"/>
      <c r="F59" s="48"/>
      <c r="G59" s="48"/>
      <c r="H59" s="48"/>
      <c r="I59" s="48"/>
    </row>
    <row r="60" customFormat="false" ht="12.85" hidden="false" customHeight="true" outlineLevel="0" collapsed="false">
      <c r="B60" s="48" t="s">
        <v>52</v>
      </c>
      <c r="C60" s="48"/>
      <c r="D60" s="48"/>
      <c r="E60" s="48"/>
      <c r="F60" s="48"/>
      <c r="G60" s="48"/>
      <c r="H60" s="48"/>
      <c r="I60" s="48"/>
    </row>
  </sheetData>
  <sheetProtection sheet="true" password="9cd6" objects="true" scenarios="true"/>
  <mergeCells count="7">
    <mergeCell ref="B51:I51"/>
    <mergeCell ref="B52:I52"/>
    <mergeCell ref="B53:I53"/>
    <mergeCell ref="B54:I54"/>
    <mergeCell ref="B55:I55"/>
    <mergeCell ref="B56:I59"/>
    <mergeCell ref="B60:I61"/>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C1:Q48"/>
  <sheetViews>
    <sheetView windowProtection="false"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J48" activeCellId="0" sqref="J48"/>
    </sheetView>
  </sheetViews>
  <sheetFormatPr defaultRowHeight="12.85"/>
  <cols>
    <col collapsed="false" hidden="false" max="6" min="1" style="0" width="11.5204081632653"/>
    <col collapsed="false" hidden="false" max="7" min="7" style="25" width="19.0714285714286"/>
    <col collapsed="false" hidden="false" max="8" min="8" style="0" width="11.5204081632653"/>
    <col collapsed="false" hidden="false" max="9" min="9" style="0" width="24.4234693877551"/>
    <col collapsed="false" hidden="false" max="10" min="10" style="31" width="18.0816326530612"/>
    <col collapsed="false" hidden="false" max="11" min="11" style="31" width="15.3979591836735"/>
    <col collapsed="false" hidden="false" max="12" min="12" style="31" width="16.6683673469388"/>
    <col collapsed="false" hidden="false" max="16" min="13" style="31" width="11.5204081632653"/>
    <col collapsed="false" hidden="false" max="1025" min="17" style="0" width="11.5204081632653"/>
  </cols>
  <sheetData>
    <row r="1" customFormat="false" ht="13.4" hidden="false" customHeight="false" outlineLevel="0" collapsed="false">
      <c r="C1" s="0" t="s">
        <v>53</v>
      </c>
      <c r="G1" s="0"/>
      <c r="I1" s="0" t="s">
        <v>54</v>
      </c>
      <c r="J1" s="0"/>
      <c r="K1" s="0"/>
      <c r="L1" s="0"/>
      <c r="M1" s="0"/>
      <c r="N1" s="0"/>
      <c r="O1" s="0"/>
      <c r="P1" s="0"/>
    </row>
    <row r="2" customFormat="false" ht="13.4" hidden="false" customHeight="false" outlineLevel="0" collapsed="false">
      <c r="C2" s="0" t="s">
        <v>55</v>
      </c>
      <c r="E2" s="0" t="s">
        <v>56</v>
      </c>
      <c r="F2" s="49" t="s">
        <v>57</v>
      </c>
      <c r="G2" s="25" t="s">
        <v>58</v>
      </c>
      <c r="I2" s="2" t="s">
        <v>38</v>
      </c>
      <c r="J2" s="3" t="s">
        <v>3</v>
      </c>
      <c r="K2" s="3" t="s">
        <v>4</v>
      </c>
      <c r="L2" s="3" t="s">
        <v>5</v>
      </c>
      <c r="M2" s="3" t="s">
        <v>6</v>
      </c>
      <c r="N2" s="3" t="s">
        <v>39</v>
      </c>
      <c r="O2" s="3" t="s">
        <v>40</v>
      </c>
      <c r="P2" s="3" t="s">
        <v>41</v>
      </c>
      <c r="Q2" s="2" t="s">
        <v>10</v>
      </c>
    </row>
    <row r="3" customFormat="false" ht="12.85" hidden="false" customHeight="false" outlineLevel="0" collapsed="false">
      <c r="C3" s="50" t="n">
        <v>41640</v>
      </c>
      <c r="D3" s="50" t="n">
        <v>42004</v>
      </c>
      <c r="E3" s="0" t="n">
        <v>37548</v>
      </c>
      <c r="F3" s="49" t="n">
        <f aca="false">E3/12</f>
        <v>3129</v>
      </c>
      <c r="G3" s="25" t="n">
        <v>1</v>
      </c>
      <c r="I3" s="5" t="n">
        <v>0</v>
      </c>
      <c r="J3" s="51" t="n">
        <f aca="false">MIN($F3, 'grilles et calculs individuels'!C4*'données complémentaires'!$J3)*$G3</f>
        <v>2384.6</v>
      </c>
      <c r="K3" s="51" t="n">
        <f aca="false">MIN($F3, 'grilles et calculs individuels'!D4*'données complémentaires'!$J3)*$G3</f>
        <v>3129</v>
      </c>
      <c r="L3" s="51" t="n">
        <f aca="false">MIN($F3, 'grilles et calculs individuels'!E4*'données complémentaires'!$J3)*$G3</f>
        <v>3129</v>
      </c>
      <c r="M3" s="51" t="n">
        <f aca="false">MIN($F3, 'grilles et calculs individuels'!F4*'données complémentaires'!$J3)*$G3</f>
        <v>3046.73</v>
      </c>
      <c r="N3" s="51" t="n">
        <f aca="false">MIN($F3, 'grilles et calculs individuels'!G4*'données complémentaires'!$J3)*$G3</f>
        <v>1861.38</v>
      </c>
      <c r="O3" s="51" t="n">
        <f aca="false">MIN($F3, 'grilles et calculs individuels'!H4*'données complémentaires'!$J3)*$G3</f>
        <v>1861.38</v>
      </c>
      <c r="P3" s="51" t="n">
        <f aca="false">MIN($F3, 'grilles et calculs individuels'!I4*'données complémentaires'!$J3)*$G3</f>
        <v>1759.51</v>
      </c>
      <c r="Q3" s="51" t="n">
        <f aca="false">MIN($F3, 'grilles et calculs individuels'!J4*'données complémentaires'!$J3)*$G3</f>
        <v>3046.73</v>
      </c>
    </row>
    <row r="4" customFormat="false" ht="12.85" hidden="false" customHeight="false" outlineLevel="0" collapsed="false">
      <c r="C4" s="50" t="n">
        <v>41275</v>
      </c>
      <c r="D4" s="50" t="n">
        <v>41639</v>
      </c>
      <c r="E4" s="0" t="n">
        <v>37032</v>
      </c>
      <c r="F4" s="49" t="n">
        <f aca="false">E4/12</f>
        <v>3086</v>
      </c>
      <c r="G4" s="25" t="n">
        <v>1.013</v>
      </c>
      <c r="I4" s="5" t="n">
        <v>1</v>
      </c>
      <c r="J4" s="9" t="n">
        <f aca="false">MIN($F4, 'grilles et calculs individuels'!C5*'données complémentaires'!$J4)*$G4</f>
        <v>2415.5998</v>
      </c>
      <c r="K4" s="9" t="n">
        <f aca="false">MIN($F4, 'grilles et calculs individuels'!D5*'données complémentaires'!$J4)*$G4</f>
        <v>3126.118</v>
      </c>
      <c r="L4" s="9" t="n">
        <f aca="false">MIN($F4, 'grilles et calculs individuels'!E5*'données complémentaires'!$J4)*$G4</f>
        <v>3126.118</v>
      </c>
      <c r="M4" s="9" t="n">
        <f aca="false">MIN($F4, 'grilles et calculs individuels'!F5*'données complémentaires'!$J4)*$G4</f>
        <v>3086.33749</v>
      </c>
      <c r="N4" s="9" t="n">
        <f aca="false">MIN($F4, 'grilles et calculs individuels'!G5*'données complémentaires'!$J4)*$G4</f>
        <v>1885.57794</v>
      </c>
      <c r="O4" s="9" t="n">
        <f aca="false">MIN($F4, 'grilles et calculs individuels'!H5*'données complémentaires'!$J4)*$G4</f>
        <v>1885.57794</v>
      </c>
      <c r="P4" s="9" t="n">
        <f aca="false">MIN($F4, 'grilles et calculs individuels'!I5*'données complémentaires'!$J4)*$G4</f>
        <v>1740.17192</v>
      </c>
      <c r="Q4" s="9" t="n">
        <f aca="false">MIN($F4, 'grilles et calculs individuels'!J5*'données complémentaires'!$J4)*$G4</f>
        <v>3086.33749</v>
      </c>
    </row>
    <row r="5" customFormat="false" ht="12.85" hidden="false" customHeight="false" outlineLevel="0" collapsed="false">
      <c r="C5" s="50" t="n">
        <v>40909</v>
      </c>
      <c r="D5" s="50" t="n">
        <v>41274</v>
      </c>
      <c r="E5" s="0" t="n">
        <v>36372</v>
      </c>
      <c r="F5" s="49" t="n">
        <f aca="false">E5/12</f>
        <v>3031</v>
      </c>
      <c r="G5" s="25" t="n">
        <v>1.021</v>
      </c>
      <c r="H5" s="49"/>
      <c r="I5" s="5" t="n">
        <v>2</v>
      </c>
      <c r="J5" s="9" t="n">
        <f aca="false">MIN($F5, 'grilles et calculs individuels'!C6*'données complémentaires'!$J5)*$G5</f>
        <v>2434.6766</v>
      </c>
      <c r="K5" s="9" t="n">
        <f aca="false">MIN($F5, 'grilles et calculs individuels'!D6*'données complémentaires'!$J5)*$G5</f>
        <v>3094.651</v>
      </c>
      <c r="L5" s="9" t="n">
        <f aca="false">MIN($F5, 'grilles et calculs individuels'!E6*'données complémentaires'!$J5)*$G5</f>
        <v>3094.651</v>
      </c>
      <c r="M5" s="9" t="n">
        <f aca="false">MIN($F5, 'grilles et calculs individuels'!F6*'données complémentaires'!$J5)*$G5</f>
        <v>3094.651</v>
      </c>
      <c r="N5" s="9" t="n">
        <f aca="false">MIN($F5, 'grilles et calculs individuels'!G6*'données complémentaires'!$J5)*$G5</f>
        <v>1900.46898</v>
      </c>
      <c r="O5" s="9" t="n">
        <f aca="false">MIN($F5, 'grilles et calculs individuels'!H6*'données complémentaires'!$J5)*$G5</f>
        <v>1900.46898</v>
      </c>
      <c r="P5" s="9" t="n">
        <f aca="false">MIN($F5, 'grilles et calculs individuels'!I6*'données complémentaires'!$J5)*$G5</f>
        <v>1753.91464</v>
      </c>
      <c r="Q5" s="9" t="n">
        <f aca="false">MIN($F5, 'grilles et calculs individuels'!J6*'données complémentaires'!$J5)*$G5</f>
        <v>3094.651</v>
      </c>
    </row>
    <row r="6" customFormat="false" ht="12.85" hidden="false" customHeight="false" outlineLevel="0" collapsed="false">
      <c r="C6" s="50" t="n">
        <v>40544</v>
      </c>
      <c r="D6" s="50" t="n">
        <v>40908</v>
      </c>
      <c r="E6" s="0" t="n">
        <v>35352</v>
      </c>
      <c r="F6" s="49" t="n">
        <f aca="false">E6/12</f>
        <v>2946</v>
      </c>
      <c r="G6" s="25" t="n">
        <v>1.021</v>
      </c>
      <c r="H6" s="49"/>
      <c r="I6" s="5" t="n">
        <v>3</v>
      </c>
      <c r="J6" s="9" t="n">
        <f aca="false">MIN($F6, 'grilles et calculs individuels'!C7*'données complémentaires'!$J6)*$G6</f>
        <v>2434.6766</v>
      </c>
      <c r="K6" s="9" t="n">
        <f aca="false">MIN($F6, 'grilles et calculs individuels'!D7*'données complémentaires'!$J6)*$G6</f>
        <v>3007.866</v>
      </c>
      <c r="L6" s="9" t="n">
        <f aca="false">MIN($F6, 'grilles et calculs individuels'!E7*'données complémentaires'!$J6)*$G6</f>
        <v>3007.866</v>
      </c>
      <c r="M6" s="9" t="n">
        <f aca="false">MIN($F6, 'grilles et calculs individuels'!F7*'données complémentaires'!$J6)*$G6</f>
        <v>3007.866</v>
      </c>
      <c r="N6" s="9" t="n">
        <f aca="false">MIN($F6, 'grilles et calculs individuels'!G7*'données complémentaires'!$J6)*$G6</f>
        <v>1900.46898</v>
      </c>
      <c r="O6" s="9" t="n">
        <f aca="false">MIN($F6, 'grilles et calculs individuels'!H7*'données complémentaires'!$J6)*$G6</f>
        <v>1900.46898</v>
      </c>
      <c r="P6" s="9" t="n">
        <f aca="false">MIN($F6, 'grilles et calculs individuels'!I7*'données complémentaires'!$J6)*$G6</f>
        <v>1753.91464</v>
      </c>
      <c r="Q6" s="9" t="n">
        <f aca="false">MIN($F6, 'grilles et calculs individuels'!J7*'données complémentaires'!$J6)*$G6</f>
        <v>3007.866</v>
      </c>
    </row>
    <row r="7" customFormat="false" ht="12.85" hidden="false" customHeight="false" outlineLevel="0" collapsed="false">
      <c r="C7" s="50" t="n">
        <v>40179</v>
      </c>
      <c r="D7" s="50" t="n">
        <v>40543</v>
      </c>
      <c r="E7" s="0" t="n">
        <v>34620</v>
      </c>
      <c r="F7" s="49" t="n">
        <f aca="false">E7/12</f>
        <v>2885</v>
      </c>
      <c r="G7" s="25" t="n">
        <v>1.03</v>
      </c>
      <c r="H7" s="49"/>
      <c r="I7" s="5" t="n">
        <v>4</v>
      </c>
      <c r="J7" s="9" t="n">
        <f aca="false">MIN($F7, 'grilles et calculs individuels'!C8*'données complémentaires'!$J7)*$G7</f>
        <v>2456.138</v>
      </c>
      <c r="K7" s="9" t="n">
        <f aca="false">MIN($F7, 'grilles et calculs individuels'!D8*'données complémentaires'!$J7)*$G7</f>
        <v>2971.55</v>
      </c>
      <c r="L7" s="9" t="n">
        <f aca="false">MIN($F7, 'grilles et calculs individuels'!E8*'données complémentaires'!$J7)*$G7</f>
        <v>2971.55</v>
      </c>
      <c r="M7" s="9" t="n">
        <f aca="false">MIN($F7, 'grilles et calculs individuels'!F8*'données complémentaires'!$J7)*$G7</f>
        <v>2971.55</v>
      </c>
      <c r="N7" s="9" t="n">
        <f aca="false">MIN($F7, 'grilles et calculs individuels'!G8*'données complémentaires'!$J7)*$G7</f>
        <v>1917.2214</v>
      </c>
      <c r="O7" s="9" t="n">
        <f aca="false">MIN($F7, 'grilles et calculs individuels'!H8*'données complémentaires'!$J7)*$G7</f>
        <v>1917.2214</v>
      </c>
      <c r="P7" s="9" t="n">
        <f aca="false">MIN($F7, 'grilles et calculs individuels'!I8*'données complémentaires'!$J7)*$G7</f>
        <v>1693.0625</v>
      </c>
      <c r="Q7" s="9" t="n">
        <f aca="false">MIN($F7, 'grilles et calculs individuels'!J8*'données complémentaires'!$J7)*$G7</f>
        <v>2971.55</v>
      </c>
    </row>
    <row r="8" customFormat="false" ht="12.85" hidden="false" customHeight="false" outlineLevel="0" collapsed="false">
      <c r="C8" s="50" t="n">
        <v>39814</v>
      </c>
      <c r="D8" s="50" t="n">
        <v>40178</v>
      </c>
      <c r="E8" s="0" t="n">
        <v>34308</v>
      </c>
      <c r="F8" s="49" t="n">
        <f aca="false">E8/12</f>
        <v>2859</v>
      </c>
      <c r="G8" s="25" t="n">
        <v>1.04</v>
      </c>
      <c r="H8" s="49"/>
      <c r="I8" s="5" t="n">
        <v>5</v>
      </c>
      <c r="J8" s="9" t="n">
        <f aca="false">MIN($F8, 'grilles et calculs individuels'!C9*'données complémentaires'!$J8)*$G8</f>
        <v>2460.26499505611</v>
      </c>
      <c r="K8" s="9" t="n">
        <f aca="false">MIN($F8, 'grilles et calculs individuels'!D9*'données complémentaires'!$J8)*$G8</f>
        <v>2973.36</v>
      </c>
      <c r="L8" s="9" t="n">
        <f aca="false">MIN($F8, 'grilles et calculs individuels'!E9*'données complémentaires'!$J8)*$G8</f>
        <v>2973.36</v>
      </c>
      <c r="M8" s="9" t="n">
        <f aca="false">MIN($F8, 'grilles et calculs individuels'!F9*'données complémentaires'!$J8)*$G8</f>
        <v>2973.36</v>
      </c>
      <c r="N8" s="9" t="n">
        <f aca="false">MIN($F8, 'grilles et calculs individuels'!G9*'données complémentaires'!$J8)*$G8</f>
        <v>1920.44286525939</v>
      </c>
      <c r="O8" s="9" t="n">
        <f aca="false">MIN($F8, 'grilles et calculs individuels'!H9*'données complémentaires'!$J8)*$G8</f>
        <v>1920.44286525939</v>
      </c>
      <c r="P8" s="9" t="n">
        <f aca="false">MIN($F8, 'grilles et calculs individuels'!I9*'données complémentaires'!$J8)*$G8</f>
        <v>1695.90731595382</v>
      </c>
      <c r="Q8" s="9" t="n">
        <f aca="false">MIN($F8, 'grilles et calculs individuels'!J9*'données complémentaires'!$J8)*$G8</f>
        <v>2973.36</v>
      </c>
    </row>
    <row r="9" customFormat="false" ht="12.85" hidden="false" customHeight="false" outlineLevel="0" collapsed="false">
      <c r="C9" s="50" t="n">
        <v>39448</v>
      </c>
      <c r="D9" s="50" t="n">
        <v>39813</v>
      </c>
      <c r="E9" s="0" t="n">
        <v>33276</v>
      </c>
      <c r="F9" s="49" t="n">
        <f aca="false">E9/12</f>
        <v>2773</v>
      </c>
      <c r="G9" s="25" t="n">
        <v>1.048</v>
      </c>
      <c r="H9" s="49"/>
      <c r="I9" s="5" t="n">
        <v>6</v>
      </c>
      <c r="J9" s="9" t="n">
        <f aca="false">MIN($F9, 'grilles et calculs individuels'!C10*'données complémentaires'!$J9)*$G9</f>
        <v>2459.28343947519</v>
      </c>
      <c r="K9" s="9" t="n">
        <f aca="false">MIN($F9, 'grilles et calculs individuels'!D10*'données complémentaires'!$J9)*$G9</f>
        <v>2906.104</v>
      </c>
      <c r="L9" s="9" t="n">
        <f aca="false">MIN($F9, 'grilles et calculs individuels'!E10*'données complémentaires'!$J9)*$G9</f>
        <v>2906.104</v>
      </c>
      <c r="M9" s="9" t="n">
        <f aca="false">MIN($F9, 'grilles et calculs individuels'!F10*'données complémentaires'!$J9)*$G9</f>
        <v>2906.104</v>
      </c>
      <c r="N9" s="9" t="n">
        <f aca="false">MIN($F9, 'grilles et calculs individuels'!G10*'données complémentaires'!$J9)*$G9</f>
        <v>1876.69130034933</v>
      </c>
      <c r="O9" s="9" t="n">
        <f aca="false">MIN($F9, 'grilles et calculs individuels'!H10*'données complémentaires'!$J9)*$G9</f>
        <v>1919.67667892743</v>
      </c>
      <c r="P9" s="9" t="n">
        <f aca="false">MIN($F9, 'grilles et calculs individuels'!I10*'données complémentaires'!$J9)*$G9</f>
        <v>1695.23071107832</v>
      </c>
      <c r="Q9" s="9" t="n">
        <f aca="false">MIN($F9, 'grilles et calculs individuels'!J10*'données complémentaires'!$J9)*$G9</f>
        <v>2906.104</v>
      </c>
    </row>
    <row r="10" customFormat="false" ht="12.85" hidden="false" customHeight="false" outlineLevel="0" collapsed="false">
      <c r="C10" s="50" t="n">
        <v>39083</v>
      </c>
      <c r="D10" s="50" t="n">
        <v>39447</v>
      </c>
      <c r="E10" s="0" t="n">
        <v>32184</v>
      </c>
      <c r="F10" s="49" t="n">
        <f aca="false">E10/12</f>
        <v>2682</v>
      </c>
      <c r="G10" s="25" t="n">
        <v>1.059</v>
      </c>
      <c r="H10" s="49"/>
      <c r="I10" s="5" t="n">
        <v>7</v>
      </c>
      <c r="J10" s="9" t="n">
        <f aca="false">MIN($F10, 'grilles et calculs individuels'!C11*'données complémentaires'!$J10)*$G10</f>
        <v>2471.28919996796</v>
      </c>
      <c r="K10" s="9" t="n">
        <f aca="false">MIN($F10, 'grilles et calculs individuels'!D11*'données complémentaires'!$J10)*$G10</f>
        <v>2840.238</v>
      </c>
      <c r="L10" s="9" t="n">
        <f aca="false">MIN($F10, 'grilles et calculs individuels'!E11*'données complémentaires'!$J10)*$G10</f>
        <v>2840.238</v>
      </c>
      <c r="M10" s="9" t="n">
        <f aca="false">MIN($F10, 'grilles et calculs individuels'!F11*'données complémentaires'!$J10)*$G10</f>
        <v>2840.238</v>
      </c>
      <c r="N10" s="9" t="n">
        <f aca="false">MIN($F10, 'grilles et calculs individuels'!G11*'données complémentaires'!$J10)*$G10</f>
        <v>1885.85295528881</v>
      </c>
      <c r="O10" s="9" t="n">
        <f aca="false">MIN($F10, 'grilles et calculs individuels'!H11*'données complémentaires'!$J10)*$G10</f>
        <v>1929.04818042287</v>
      </c>
      <c r="P10" s="9" t="n">
        <f aca="false">MIN($F10, 'grilles et calculs individuels'!I11*'données complémentaires'!$J10)*$G10</f>
        <v>1636.33005808329</v>
      </c>
      <c r="Q10" s="9" t="n">
        <f aca="false">MIN($F10, 'grilles et calculs individuels'!J11*'données complémentaires'!$J10)*$G10</f>
        <v>2840.238</v>
      </c>
    </row>
    <row r="11" customFormat="false" ht="12.85" hidden="false" customHeight="false" outlineLevel="0" collapsed="false">
      <c r="C11" s="50" t="n">
        <v>38718</v>
      </c>
      <c r="D11" s="50" t="n">
        <v>39082</v>
      </c>
      <c r="E11" s="0" t="n">
        <v>31068</v>
      </c>
      <c r="F11" s="49" t="n">
        <f aca="false">E11/12</f>
        <v>2589</v>
      </c>
      <c r="G11" s="25" t="n">
        <v>1.078</v>
      </c>
      <c r="H11" s="49"/>
      <c r="I11" s="5" t="n">
        <v>8</v>
      </c>
      <c r="J11" s="9" t="n">
        <f aca="false">MIN($F11, 'grilles et calculs individuels'!C12*'données complémentaires'!$J11)*$G11</f>
        <v>2375.01411498372</v>
      </c>
      <c r="K11" s="9" t="n">
        <f aca="false">MIN($F11, 'grilles et calculs individuels'!D12*'données complémentaires'!$J11)*$G11</f>
        <v>2790.942</v>
      </c>
      <c r="L11" s="9" t="n">
        <f aca="false">MIN($F11, 'grilles et calculs individuels'!E12*'données complémentaires'!$J11)*$G11</f>
        <v>2790.942</v>
      </c>
      <c r="M11" s="9" t="n">
        <f aca="false">MIN($F11, 'grilles et calculs individuels'!F12*'données complémentaires'!$J11)*$G11</f>
        <v>2790.942</v>
      </c>
      <c r="N11" s="9" t="n">
        <f aca="false">MIN($F11, 'grilles et calculs individuels'!G12*'données complémentaires'!$J11)*$G11</f>
        <v>1900.97656227523</v>
      </c>
      <c r="O11" s="9" t="n">
        <f aca="false">MIN($F11, 'grilles et calculs individuels'!H12*'données complémentaires'!$J11)*$G11</f>
        <v>1944.51819172824</v>
      </c>
      <c r="P11" s="9" t="n">
        <f aca="false">MIN($F11, 'grilles et calculs individuels'!I12*'données complémentaires'!$J11)*$G11</f>
        <v>1649.45261497677</v>
      </c>
      <c r="Q11" s="9" t="n">
        <f aca="false">MIN($F11, 'grilles et calculs individuels'!J12*'données complémentaires'!$J11)*$G11</f>
        <v>2790.942</v>
      </c>
    </row>
    <row r="12" customFormat="false" ht="12.85" hidden="false" customHeight="false" outlineLevel="0" collapsed="false">
      <c r="C12" s="50" t="n">
        <v>38353</v>
      </c>
      <c r="D12" s="50" t="n">
        <v>38717</v>
      </c>
      <c r="E12" s="0" t="n">
        <v>30192</v>
      </c>
      <c r="F12" s="49" t="n">
        <f aca="false">E12/12</f>
        <v>2516</v>
      </c>
      <c r="G12" s="25" t="n">
        <v>1.096</v>
      </c>
      <c r="H12" s="49"/>
      <c r="I12" s="5" t="n">
        <v>9</v>
      </c>
      <c r="J12" s="9" t="n">
        <f aca="false">MIN($F12, 'grilles et calculs individuels'!C13*'données complémentaires'!$J12)*$G12</f>
        <v>2385.78671343137</v>
      </c>
      <c r="K12" s="9" t="n">
        <f aca="false">MIN($F12, 'grilles et calculs individuels'!D13*'données complémentaires'!$J12)*$G12</f>
        <v>2757.536</v>
      </c>
      <c r="L12" s="9" t="n">
        <f aca="false">MIN($F12, 'grilles et calculs individuels'!E13*'données complémentaires'!$J12)*$G12</f>
        <v>2757.536</v>
      </c>
      <c r="M12" s="9" t="n">
        <f aca="false">MIN($F12, 'grilles et calculs individuels'!F13*'données complémentaires'!$J12)*$G12</f>
        <v>2757.536</v>
      </c>
      <c r="N12" s="9" t="n">
        <f aca="false">MIN($F12, 'grilles et calculs individuels'!G13*'données complémentaires'!$J12)*$G12</f>
        <v>1909.59901931016</v>
      </c>
      <c r="O12" s="9" t="n">
        <f aca="false">MIN($F12, 'grilles et calculs individuels'!H13*'données complémentaires'!$J12)*$G12</f>
        <v>1953.33814505883</v>
      </c>
      <c r="P12" s="9" t="n">
        <f aca="false">MIN($F12, 'grilles et calculs individuels'!I13*'données complémentaires'!$J12)*$G12</f>
        <v>1622.92305069162</v>
      </c>
      <c r="Q12" s="9" t="n">
        <f aca="false">MIN($F12, 'grilles et calculs individuels'!J13*'données complémentaires'!$J12)*$G12</f>
        <v>2757.536</v>
      </c>
    </row>
    <row r="13" customFormat="false" ht="12.85" hidden="false" customHeight="false" outlineLevel="0" collapsed="false">
      <c r="C13" s="50" t="n">
        <v>37987</v>
      </c>
      <c r="D13" s="50" t="n">
        <v>38352</v>
      </c>
      <c r="E13" s="0" t="n">
        <v>29712</v>
      </c>
      <c r="F13" s="49" t="n">
        <f aca="false">E13/12</f>
        <v>2476</v>
      </c>
      <c r="G13" s="25" t="n">
        <v>1.116</v>
      </c>
      <c r="H13" s="49"/>
      <c r="I13" s="5" t="n">
        <v>10</v>
      </c>
      <c r="J13" s="9" t="n">
        <f aca="false">MIN($F13, 'grilles et calculs individuels'!C14*'données complémentaires'!$J13)*$G13</f>
        <v>2408.98469582758</v>
      </c>
      <c r="K13" s="9" t="n">
        <f aca="false">MIN($F13, 'grilles et calculs individuels'!D14*'données complémentaires'!$J13)*$G13</f>
        <v>2763.216</v>
      </c>
      <c r="L13" s="9" t="n">
        <f aca="false">MIN($F13, 'grilles et calculs individuels'!E14*'données complémentaires'!$J13)*$G13</f>
        <v>2763.216</v>
      </c>
      <c r="M13" s="9" t="n">
        <f aca="false">MIN($F13, 'grilles et calculs individuels'!F14*'données complémentaires'!$J13)*$G13</f>
        <v>2763.216</v>
      </c>
      <c r="N13" s="9" t="n">
        <f aca="false">MIN($F13, 'grilles et calculs individuels'!G14*'données complémentaires'!$J13)*$G13</f>
        <v>1864.38908899418</v>
      </c>
      <c r="O13" s="9" t="n">
        <f aca="false">MIN($F13, 'grilles et calculs individuels'!H14*'données complémentaires'!$J13)*$G13</f>
        <v>1972.33125271921</v>
      </c>
      <c r="P13" s="9" t="n">
        <f aca="false">MIN($F13, 'grilles et calculs individuels'!I14*'données complémentaires'!$J13)*$G13</f>
        <v>1638.70339691805</v>
      </c>
      <c r="Q13" s="9" t="n">
        <f aca="false">MIN($F13, 'grilles et calculs individuels'!J14*'données complémentaires'!$J13)*$G13</f>
        <v>2763.216</v>
      </c>
    </row>
    <row r="14" customFormat="false" ht="12.85" hidden="false" customHeight="false" outlineLevel="0" collapsed="false">
      <c r="C14" s="50" t="n">
        <v>37622</v>
      </c>
      <c r="D14" s="50" t="n">
        <v>37986</v>
      </c>
      <c r="E14" s="0" t="n">
        <v>29184</v>
      </c>
      <c r="F14" s="49" t="n">
        <f aca="false">E14/12</f>
        <v>2432</v>
      </c>
      <c r="G14" s="25" t="n">
        <v>1.134</v>
      </c>
      <c r="H14" s="49"/>
      <c r="I14" s="5" t="n">
        <v>11</v>
      </c>
      <c r="J14" s="9" t="n">
        <f aca="false">MIN($F14, 'grilles et calculs individuels'!C15*'données complémentaires'!$J14)*$G14</f>
        <v>2435.65943613404</v>
      </c>
      <c r="K14" s="9" t="n">
        <f aca="false">MIN($F14, 'grilles et calculs individuels'!D15*'données complémentaires'!$J14)*$G14</f>
        <v>2757.888</v>
      </c>
      <c r="L14" s="9" t="n">
        <f aca="false">MIN($F14, 'grilles et calculs individuels'!E15*'données complémentaires'!$J14)*$G14</f>
        <v>2757.888</v>
      </c>
      <c r="M14" s="9" t="n">
        <f aca="false">MIN($F14, 'grilles et calculs individuels'!F15*'données complémentaires'!$J14)*$G14</f>
        <v>2757.888</v>
      </c>
      <c r="N14" s="9" t="n">
        <f aca="false">MIN($F14, 'grilles et calculs individuels'!G15*'données complémentaires'!$J14)*$G14</f>
        <v>1885.03351021664</v>
      </c>
      <c r="O14" s="9" t="n">
        <f aca="false">MIN($F14, 'grilles et calculs individuels'!H15*'données complémentaires'!$J14)*$G14</f>
        <v>1994.1709198851</v>
      </c>
      <c r="P14" s="9" t="n">
        <f aca="false">MIN($F14, 'grilles et calculs individuels'!I15*'données complémentaires'!$J14)*$G14</f>
        <v>1622.12666489768</v>
      </c>
      <c r="Q14" s="9" t="n">
        <f aca="false">MIN($F14, 'grilles et calculs individuels'!J15*'données complémentaires'!$J14)*$G14</f>
        <v>2757.888</v>
      </c>
    </row>
    <row r="15" customFormat="false" ht="12.85" hidden="false" customHeight="false" outlineLevel="0" collapsed="false">
      <c r="C15" s="50" t="n">
        <v>37257</v>
      </c>
      <c r="D15" s="50" t="n">
        <v>37621</v>
      </c>
      <c r="E15" s="0" t="n">
        <v>28224</v>
      </c>
      <c r="F15" s="49" t="n">
        <f aca="false">E15/12</f>
        <v>2352</v>
      </c>
      <c r="G15" s="25" t="n">
        <v>1.152</v>
      </c>
      <c r="H15" s="49"/>
      <c r="I15" s="5" t="n">
        <v>12</v>
      </c>
      <c r="J15" s="9" t="n">
        <f aca="false">MIN($F15, 'grilles et calculs individuels'!C16*'données complémentaires'!$J15)*$G15</f>
        <v>2341.06707717692</v>
      </c>
      <c r="K15" s="9" t="n">
        <f aca="false">MIN($F15, 'grilles et calculs individuels'!D16*'données complémentaires'!$J15)*$G15</f>
        <v>2709.504</v>
      </c>
      <c r="L15" s="9" t="n">
        <f aca="false">MIN($F15, 'grilles et calculs individuels'!E16*'données complémentaires'!$J15)*$G15</f>
        <v>2709.504</v>
      </c>
      <c r="M15" s="9" t="n">
        <f aca="false">MIN($F15, 'grilles et calculs individuels'!F16*'données complémentaires'!$J15)*$G15</f>
        <v>2709.504</v>
      </c>
      <c r="N15" s="9" t="n">
        <f aca="false">MIN($F15, 'grilles et calculs individuels'!G16*'données complémentaires'!$J15)*$G15</f>
        <v>1900.86245971978</v>
      </c>
      <c r="O15" s="9" t="n">
        <f aca="false">MIN($F15, 'grilles et calculs individuels'!H16*'données complémentaires'!$J15)*$G15</f>
        <v>2010.91631492473</v>
      </c>
      <c r="P15" s="9" t="n">
        <f aca="false">MIN($F15, 'grilles et calculs individuels'!I16*'données complémentaires'!$J15)*$G15</f>
        <v>1635.74794055522</v>
      </c>
      <c r="Q15" s="9" t="n">
        <f aca="false">MIN($F15, 'grilles et calculs individuels'!J16*'données complémentaires'!$J15)*$G15</f>
        <v>2709.504</v>
      </c>
    </row>
    <row r="16" customFormat="false" ht="12.85" hidden="false" customHeight="false" outlineLevel="0" collapsed="false">
      <c r="C16" s="50" t="n">
        <v>36892</v>
      </c>
      <c r="D16" s="50" t="n">
        <v>37256</v>
      </c>
      <c r="E16" s="0" t="n">
        <v>179400</v>
      </c>
      <c r="F16" s="49" t="n">
        <f aca="false">E16/(12*6.55957)</f>
        <v>2279.11280769929</v>
      </c>
      <c r="G16" s="25" t="n">
        <v>1.179</v>
      </c>
      <c r="H16" s="49"/>
      <c r="I16" s="5" t="n">
        <v>13</v>
      </c>
      <c r="J16" s="9" t="n">
        <f aca="false">MIN($F16, 'grilles et calculs individuels'!C17*'données complémentaires'!$J16)*$G16</f>
        <v>2364.9078078833</v>
      </c>
      <c r="K16" s="9" t="n">
        <f aca="false">MIN($F16, 'grilles et calculs individuels'!D17*'données complémentaires'!$J16)*$G16</f>
        <v>2687.07400027746</v>
      </c>
      <c r="L16" s="9" t="n">
        <f aca="false">MIN($F16, 'grilles et calculs individuels'!E17*'données complémentaires'!$J16)*$G16</f>
        <v>2687.07400027746</v>
      </c>
      <c r="M16" s="9" t="n">
        <f aca="false">MIN($F16, 'grilles et calculs individuels'!F17*'données complémentaires'!$J16)*$G16</f>
        <v>2687.07400027746</v>
      </c>
      <c r="N16" s="9" t="n">
        <f aca="false">MIN($F16, 'grilles et calculs individuels'!G17*'données complémentaires'!$J16)*$G16</f>
        <v>1920.22027755159</v>
      </c>
      <c r="O16" s="9" t="n">
        <f aca="false">MIN($F16, 'grilles et calculs individuels'!H17*'données complémentaires'!$J16)*$G16</f>
        <v>2031.39488847974</v>
      </c>
      <c r="P16" s="9" t="n">
        <f aca="false">MIN($F16, 'grilles et calculs individuels'!I17*'données complémentaires'!$J16)*$G16</f>
        <v>1642.28920692167</v>
      </c>
      <c r="Q16" s="9" t="n">
        <f aca="false">MIN($F16, 'grilles et calculs individuels'!J17*'données complémentaires'!$J16)*$G16</f>
        <v>2687.07400027746</v>
      </c>
    </row>
    <row r="17" customFormat="false" ht="12.85" hidden="false" customHeight="false" outlineLevel="0" collapsed="false">
      <c r="C17" s="50" t="n">
        <v>36526</v>
      </c>
      <c r="D17" s="50" t="n">
        <v>36891</v>
      </c>
      <c r="E17" s="0" t="n">
        <v>176400</v>
      </c>
      <c r="F17" s="49" t="n">
        <f aca="false">E17/(12*6.55957)</f>
        <v>2241.00055338993</v>
      </c>
      <c r="G17" s="25" t="n">
        <v>1.203</v>
      </c>
      <c r="H17" s="49"/>
      <c r="I17" s="5" t="n">
        <v>14</v>
      </c>
      <c r="J17" s="9" t="n">
        <f aca="false">MIN($F17, 'grilles et calculs individuels'!C18*'données complémentaires'!$J17)*$G17</f>
        <v>2378.54560731041</v>
      </c>
      <c r="K17" s="9" t="n">
        <f aca="false">MIN($F17, 'grilles et calculs individuels'!D18*'données complémentaires'!$J17)*$G17</f>
        <v>2695.92366572809</v>
      </c>
      <c r="L17" s="9" t="n">
        <f aca="false">MIN($F17, 'grilles et calculs individuels'!E18*'données complémentaires'!$J17)*$G17</f>
        <v>2695.92366572809</v>
      </c>
      <c r="M17" s="9" t="n">
        <f aca="false">MIN($F17, 'grilles et calculs individuels'!F18*'données complémentaires'!$J17)*$G17</f>
        <v>2695.92366572809</v>
      </c>
      <c r="N17" s="9" t="n">
        <f aca="false">MIN($F17, 'grilles et calculs individuels'!G18*'données complémentaires'!$J17)*$G17</f>
        <v>1885.55537478985</v>
      </c>
      <c r="O17" s="9" t="n">
        <f aca="false">MIN($F17, 'grilles et calculs individuels'!H18*'données complémentaires'!$J17)*$G17</f>
        <v>1997.3601240541</v>
      </c>
      <c r="P17" s="9" t="n">
        <f aca="false">MIN($F17, 'grilles et calculs individuels'!I18*'données complémentaires'!$J17)*$G17</f>
        <v>1651.75985551551</v>
      </c>
      <c r="Q17" s="9" t="n">
        <f aca="false">MIN($F17, 'grilles et calculs individuels'!J18*'données complémentaires'!$J17)*$G17</f>
        <v>2695.92366572809</v>
      </c>
    </row>
    <row r="18" customFormat="false" ht="12.85" hidden="false" customHeight="false" outlineLevel="0" collapsed="false">
      <c r="C18" s="50" t="n">
        <v>36161</v>
      </c>
      <c r="D18" s="50" t="n">
        <v>36525</v>
      </c>
      <c r="E18" s="0" t="n">
        <v>173640</v>
      </c>
      <c r="F18" s="49" t="n">
        <f aca="false">E18/(12*6.55957)</f>
        <v>2205.93727942533</v>
      </c>
      <c r="G18" s="25" t="n">
        <v>1.208</v>
      </c>
      <c r="H18" s="49"/>
      <c r="I18" s="5" t="n">
        <v>15</v>
      </c>
      <c r="J18" s="9" t="n">
        <f aca="false">MIN($F18, 'grilles et calculs individuels'!C19*'données complémentaires'!$J18)*$G18</f>
        <v>2379.86652384389</v>
      </c>
      <c r="K18" s="9" t="n">
        <f aca="false">MIN($F18, 'grilles et calculs individuels'!D19*'données complémentaires'!$J18)*$G18</f>
        <v>2664.7722335458</v>
      </c>
      <c r="L18" s="9" t="n">
        <f aca="false">MIN($F18, 'grilles et calculs individuels'!E19*'données complémentaires'!$J18)*$G18</f>
        <v>2664.7722335458</v>
      </c>
      <c r="M18" s="9" t="n">
        <f aca="false">MIN($F18, 'grilles et calculs individuels'!F19*'données complémentaires'!$J18)*$G18</f>
        <v>2664.7722335458</v>
      </c>
      <c r="N18" s="9" t="n">
        <f aca="false">MIN($F18, 'grilles et calculs individuels'!G19*'données complémentaires'!$J18)*$G18</f>
        <v>1886.60251101532</v>
      </c>
      <c r="O18" s="9" t="n">
        <f aca="false">MIN($F18, 'grilles et calculs individuels'!H19*'données complémentaires'!$J18)*$G18</f>
        <v>1998.46935063486</v>
      </c>
      <c r="P18" s="9" t="n">
        <f aca="false">MIN($F18, 'grilles et calculs individuels'!I19*'données complémentaires'!$J18)*$G18</f>
        <v>1642.50744156866</v>
      </c>
      <c r="Q18" s="9" t="n">
        <f aca="false">MIN($F18, 'grilles et calculs individuels'!J19*'données complémentaires'!$J18)*$G18</f>
        <v>2664.7722335458</v>
      </c>
    </row>
    <row r="19" customFormat="false" ht="12.85" hidden="false" customHeight="false" outlineLevel="0" collapsed="false">
      <c r="C19" s="50" t="n">
        <v>35796</v>
      </c>
      <c r="D19" s="50" t="n">
        <v>36160</v>
      </c>
      <c r="E19" s="0" t="n">
        <v>169080</v>
      </c>
      <c r="F19" s="49" t="n">
        <f aca="false">E19/(12*6.55957)</f>
        <v>2148.00665287511</v>
      </c>
      <c r="G19" s="25" t="n">
        <v>1.222</v>
      </c>
      <c r="H19" s="49"/>
      <c r="I19" s="5" t="n">
        <v>16</v>
      </c>
      <c r="J19" s="9" t="n">
        <f aca="false">MIN($F19, 'grilles et calculs individuels'!C20*'données complémentaires'!$J19)*$G19</f>
        <v>2262.4294605856</v>
      </c>
      <c r="K19" s="9" t="n">
        <f aca="false">MIN($F19, 'grilles et calculs individuels'!D20*'données complémentaires'!$J19)*$G19</f>
        <v>2624.86412981338</v>
      </c>
      <c r="L19" s="9" t="n">
        <f aca="false">MIN($F19, 'grilles et calculs individuels'!E20*'données complémentaires'!$J19)*$G19</f>
        <v>2624.86412981339</v>
      </c>
      <c r="M19" s="9" t="n">
        <f aca="false">MIN($F19, 'grilles et calculs individuels'!F20*'données complémentaires'!$J19)*$G19</f>
        <v>2624.86412981339</v>
      </c>
      <c r="N19" s="9" t="n">
        <f aca="false">MIN($F19, 'grilles et calculs individuels'!G20*'données complémentaires'!$J19)*$G19</f>
        <v>1886.20701223616</v>
      </c>
      <c r="O19" s="9" t="n">
        <f aca="false">MIN($F19, 'grilles et calculs individuels'!H20*'données complémentaires'!$J19)*$G19</f>
        <v>1998.05040059967</v>
      </c>
      <c r="P19" s="9" t="n">
        <f aca="false">MIN($F19, 'grilles et calculs individuels'!I20*'données complémentaires'!$J19)*$G19</f>
        <v>1642.16311377087</v>
      </c>
      <c r="Q19" s="9" t="n">
        <f aca="false">MIN($F19, 'grilles et calculs individuels'!J20*'données complémentaires'!$J19)*$G19</f>
        <v>2624.86412981339</v>
      </c>
    </row>
    <row r="20" customFormat="false" ht="12.85" hidden="false" customHeight="false" outlineLevel="0" collapsed="false">
      <c r="C20" s="50" t="n">
        <v>35431</v>
      </c>
      <c r="D20" s="50" t="n">
        <v>35795</v>
      </c>
      <c r="E20" s="0" t="n">
        <v>164640</v>
      </c>
      <c r="F20" s="49" t="n">
        <f aca="false">E20/(12*6.55957)</f>
        <v>2091.60051649727</v>
      </c>
      <c r="G20" s="25" t="n">
        <v>1.236</v>
      </c>
      <c r="H20" s="49"/>
      <c r="I20" s="5" t="n">
        <v>17</v>
      </c>
      <c r="J20" s="9" t="n">
        <f aca="false">MIN($F20, 'grilles et calculs individuels'!C21*'données complémentaires'!$J20)*$G20</f>
        <v>2265.25301553775</v>
      </c>
      <c r="K20" s="9" t="n">
        <f aca="false">MIN($F20, 'grilles et calculs individuels'!D21*'données complémentaires'!$J20)*$G20</f>
        <v>2585.21823839063</v>
      </c>
      <c r="L20" s="9" t="n">
        <f aca="false">MIN($F20, 'grilles et calculs individuels'!E21*'données complémentaires'!$J20)*$G20</f>
        <v>2585.21823839063</v>
      </c>
      <c r="M20" s="9" t="n">
        <f aca="false">MIN($F20, 'grilles et calculs individuels'!F21*'données complémentaires'!$J20)*$G20</f>
        <v>2585.21823839063</v>
      </c>
      <c r="N20" s="9" t="n">
        <f aca="false">MIN($F20, 'grilles et calculs individuels'!G21*'données complémentaires'!$J20)*$G20</f>
        <v>1807.10787985818</v>
      </c>
      <c r="O20" s="9" t="n">
        <f aca="false">MIN($F20, 'grilles et calculs individuels'!H21*'données complémentaires'!$J20)*$G20</f>
        <v>2000.54400546186</v>
      </c>
      <c r="P20" s="9" t="n">
        <f aca="false">MIN($F20, 'grilles et calculs individuels'!I21*'données complémentaires'!$J20)*$G20</f>
        <v>1639.12242949022</v>
      </c>
      <c r="Q20" s="9" t="n">
        <f aca="false">MIN($F20, 'grilles et calculs individuels'!J21*'données complémentaires'!$J20)*$G20</f>
        <v>2585.21823839063</v>
      </c>
    </row>
    <row r="21" customFormat="false" ht="12.85" hidden="false" customHeight="false" outlineLevel="0" collapsed="false">
      <c r="C21" s="50" t="n">
        <v>35247</v>
      </c>
      <c r="D21" s="50" t="n">
        <v>35430</v>
      </c>
      <c r="E21" s="0" t="n">
        <v>162480</v>
      </c>
      <c r="F21" s="0" t="n">
        <v>2048</v>
      </c>
      <c r="G21" s="25" t="n">
        <v>1.249</v>
      </c>
      <c r="I21" s="5" t="n">
        <v>18</v>
      </c>
      <c r="J21" s="9" t="n">
        <f aca="false">MIN($F21, 'grilles et calculs individuels'!C22*'données complémentaires'!$J21)*$G21</f>
        <v>2276.74425169962</v>
      </c>
      <c r="K21" s="9" t="n">
        <f aca="false">MIN($F21, 'grilles et calculs individuels'!D22*'données complémentaires'!$J21)*$G21</f>
        <v>2557.952</v>
      </c>
      <c r="L21" s="9" t="n">
        <f aca="false">MIN($F21, 'grilles et calculs individuels'!E22*'données complémentaires'!$J21)*$G21</f>
        <v>2557.952</v>
      </c>
      <c r="M21" s="9" t="n">
        <f aca="false">MIN($F21, 'grilles et calculs individuels'!F22*'données complémentaires'!$J21)*$G21</f>
        <v>2557.952</v>
      </c>
      <c r="N21" s="9" t="n">
        <f aca="false">MIN($F21, 'grilles et calculs individuels'!G22*'données complémentaires'!$J21)*$G21</f>
        <v>1816.27502510641</v>
      </c>
      <c r="O21" s="9" t="n">
        <f aca="false">MIN($F21, 'grilles et calculs individuels'!H22*'données complémentaires'!$J21)*$G21</f>
        <v>1944.18498520151</v>
      </c>
      <c r="P21" s="9" t="n">
        <f aca="false">MIN($F21, 'grilles et calculs individuels'!I22*'données complémentaires'!$J21)*$G21</f>
        <v>1642.32145722656</v>
      </c>
      <c r="Q21" s="9" t="n">
        <f aca="false">MIN($F21, 'grilles et calculs individuels'!J22*'données complémentaires'!$J21)*$G21</f>
        <v>2557.952</v>
      </c>
    </row>
    <row r="22" customFormat="false" ht="12.85" hidden="false" customHeight="false" outlineLevel="0" collapsed="false">
      <c r="C22" s="50" t="n">
        <v>34881</v>
      </c>
      <c r="D22" s="50" t="n">
        <v>35064</v>
      </c>
      <c r="E22" s="0" t="n">
        <v>156720</v>
      </c>
      <c r="F22" s="0" t="n">
        <v>1981</v>
      </c>
      <c r="G22" s="25" t="n">
        <v>1.281</v>
      </c>
      <c r="I22" s="5" t="n">
        <v>19</v>
      </c>
      <c r="J22" s="9" t="n">
        <f aca="false">MIN($F22, 'grilles et calculs individuels'!C23*'données complémentaires'!$J22)*$G22</f>
        <v>2308.2169466318</v>
      </c>
      <c r="K22" s="9" t="n">
        <f aca="false">MIN($F22, 'grilles et calculs individuels'!D23*'données complémentaires'!$J22)*$G22</f>
        <v>2537.661</v>
      </c>
      <c r="L22" s="9" t="n">
        <f aca="false">MIN($F22, 'grilles et calculs individuels'!E23*'données complémentaires'!$J22)*$G22</f>
        <v>2537.661</v>
      </c>
      <c r="M22" s="9" t="n">
        <f aca="false">MIN($F22, 'grilles et calculs individuels'!F23*'données complémentaires'!$J22)*$G22</f>
        <v>2537.661</v>
      </c>
      <c r="N22" s="9" t="n">
        <f aca="false">MIN($F22, 'grilles et calculs individuels'!G23*'données complémentaires'!$J22)*$G22</f>
        <v>1841.38239925941</v>
      </c>
      <c r="O22" s="9" t="n">
        <f aca="false">MIN($F22, 'grilles et calculs individuels'!H23*'données complémentaires'!$J22)*$G22</f>
        <v>1971.0605294728</v>
      </c>
      <c r="P22" s="9"/>
      <c r="Q22" s="9" t="n">
        <f aca="false">MIN($F22, 'grilles et calculs individuels'!J23*'données complémentaires'!$J22)*$G22</f>
        <v>2537.661</v>
      </c>
    </row>
    <row r="23" customFormat="false" ht="12.85" hidden="false" customHeight="false" outlineLevel="0" collapsed="false">
      <c r="C23" s="50" t="n">
        <v>34516</v>
      </c>
      <c r="D23" s="50" t="n">
        <v>34699</v>
      </c>
      <c r="E23" s="0" t="n">
        <v>154080</v>
      </c>
      <c r="F23" s="0" t="n">
        <v>1945</v>
      </c>
      <c r="G23" s="25" t="n">
        <v>1.295</v>
      </c>
      <c r="I23" s="5" t="n">
        <v>20</v>
      </c>
      <c r="J23" s="9" t="n">
        <f aca="false">MIN($F23, 'grilles et calculs individuels'!C24*'données complémentaires'!$J23)*$G23</f>
        <v>2168.8583998823</v>
      </c>
      <c r="K23" s="9" t="n">
        <f aca="false">MIN($F23, 'grilles et calculs individuels'!D24*'données complémentaires'!$J23)*$G23</f>
        <v>2518.775</v>
      </c>
      <c r="L23" s="9" t="n">
        <f aca="false">MIN($F23, 'grilles et calculs individuels'!E24*'données complémentaires'!$J23)*$G23</f>
        <v>2518.775</v>
      </c>
      <c r="M23" s="9" t="n">
        <f aca="false">MIN($F23, 'grilles et calculs individuels'!F24*'données complémentaires'!$J23)*$G23</f>
        <v>2518.775</v>
      </c>
      <c r="N23" s="9" t="n">
        <f aca="false">MIN($F23, 'grilles et calculs individuels'!G24*'données complémentaires'!$J23)*$G23</f>
        <v>1740.19401348979</v>
      </c>
      <c r="O23" s="9" t="n">
        <f aca="false">MIN($F23, 'grilles et calculs individuels'!H24*'données complémentaires'!$J23)*$G23</f>
        <v>1939.21755155417</v>
      </c>
      <c r="P23" s="9"/>
      <c r="Q23" s="9" t="n">
        <f aca="false">MIN($F23, 'grilles et calculs individuels'!J24*'données complémentaires'!$J23)*$G23</f>
        <v>2518.775</v>
      </c>
    </row>
    <row r="24" customFormat="false" ht="12.85" hidden="false" customHeight="false" outlineLevel="0" collapsed="false">
      <c r="C24" s="50" t="n">
        <v>34151</v>
      </c>
      <c r="D24" s="50" t="n">
        <v>34334</v>
      </c>
      <c r="E24" s="0" t="n">
        <v>151320</v>
      </c>
      <c r="F24" s="0" t="n">
        <v>1904</v>
      </c>
      <c r="G24" s="25" t="n">
        <v>1.32</v>
      </c>
      <c r="I24" s="5" t="n">
        <v>21</v>
      </c>
      <c r="J24" s="9" t="n">
        <f aca="false">MIN($F24, 'grilles et calculs individuels'!C25*'données complémentaires'!$J24)*$G24</f>
        <v>2185.70770349024</v>
      </c>
      <c r="K24" s="9" t="n">
        <f aca="false">MIN($F24, 'grilles et calculs individuels'!D25*'données complémentaires'!$J24)*$G24</f>
        <v>2513.28</v>
      </c>
      <c r="L24" s="9" t="n">
        <f aca="false">MIN($F24, 'grilles et calculs individuels'!E25*'données complémentaires'!$J24)*$G24</f>
        <v>2513.28</v>
      </c>
      <c r="M24" s="9" t="n">
        <f aca="false">MIN($F24, 'grilles et calculs individuels'!F25*'données complémentaires'!$J24)*$G24</f>
        <v>2513.28</v>
      </c>
      <c r="N24" s="9" t="n">
        <f aca="false">MIN($F24, 'grilles et calculs individuels'!G25*'données complémentaires'!$J24)*$G24</f>
        <v>1753.71313362765</v>
      </c>
      <c r="O24" s="9" t="n">
        <f aca="false">MIN($F24, 'grilles et calculs individuels'!H25*'données complémentaires'!$J24)*$G24</f>
        <v>1954.282834419</v>
      </c>
      <c r="P24" s="9"/>
      <c r="Q24" s="9" t="n">
        <f aca="false">MIN($F24, 'grilles et calculs individuels'!J25*'données complémentaires'!$J24)*$G24</f>
        <v>2513.28</v>
      </c>
    </row>
    <row r="25" customFormat="false" ht="12.85" hidden="false" customHeight="false" outlineLevel="0" collapsed="false">
      <c r="C25" s="50" t="n">
        <v>33786</v>
      </c>
      <c r="D25" s="50" t="n">
        <v>33969</v>
      </c>
      <c r="E25" s="0" t="n">
        <v>145800</v>
      </c>
      <c r="F25" s="0" t="n">
        <v>1831</v>
      </c>
      <c r="G25" s="25" t="n">
        <v>1.32</v>
      </c>
      <c r="I25" s="5" t="n">
        <v>22</v>
      </c>
      <c r="J25" s="9" t="n">
        <f aca="false">MIN($F25, 'grilles et calculs individuels'!C26*'données complémentaires'!$J25)*$G25</f>
        <v>2127.7004201708</v>
      </c>
      <c r="K25" s="9" t="n">
        <f aca="false">MIN($F25, 'grilles et calculs individuels'!D26*'données complémentaires'!$J25)*$G25</f>
        <v>2416.92</v>
      </c>
      <c r="L25" s="9" t="n">
        <f aca="false">MIN($F25, 'grilles et calculs individuels'!E26*'données complémentaires'!$J25)*$G25</f>
        <v>2416.92</v>
      </c>
      <c r="M25" s="9" t="n">
        <f aca="false">MIN($F25, 'grilles et calculs individuels'!F26*'données complémentaires'!$J25)*$G25</f>
        <v>2416.92</v>
      </c>
      <c r="N25" s="9" t="n">
        <f aca="false">MIN($F25, 'grilles et calculs individuels'!G26*'données complémentaires'!$J25)*$G25</f>
        <v>1672.12836915169</v>
      </c>
      <c r="O25" s="9" t="n">
        <f aca="false">MIN($F25, 'grilles et calculs individuels'!H26*'données complémentaires'!$J25)*$G25</f>
        <v>1857.36298118585</v>
      </c>
      <c r="P25" s="9"/>
      <c r="Q25" s="9" t="n">
        <f aca="false">MIN($F25, 'grilles et calculs individuels'!J26*'données complémentaires'!$J25)*$G25</f>
        <v>2416.92</v>
      </c>
    </row>
    <row r="26" customFormat="false" ht="12.85" hidden="false" customHeight="false" outlineLevel="0" collapsed="false">
      <c r="C26" s="50" t="n">
        <v>33420</v>
      </c>
      <c r="D26" s="50" t="n">
        <v>33603</v>
      </c>
      <c r="E26" s="0" t="n">
        <v>139440</v>
      </c>
      <c r="F26" s="0" t="n">
        <v>1751</v>
      </c>
      <c r="G26" s="25" t="n">
        <v>1.362</v>
      </c>
      <c r="I26" s="5" t="n">
        <v>23</v>
      </c>
      <c r="J26" s="9" t="n">
        <f aca="false">MIN($F26, 'grilles et calculs individuels'!C27*'données complémentaires'!$J26)*$G26</f>
        <v>2037.98034368692</v>
      </c>
      <c r="K26" s="9" t="n">
        <f aca="false">MIN($F26, 'grilles et calculs individuels'!D27*'données complémentaires'!$J26)*$G26</f>
        <v>2384.862</v>
      </c>
      <c r="L26" s="9" t="n">
        <f aca="false">MIN($F26, 'grilles et calculs individuels'!E27*'données complémentaires'!$J26)*$G26</f>
        <v>2384.862</v>
      </c>
      <c r="M26" s="9" t="n">
        <f aca="false">MIN($F26, 'grilles et calculs individuels'!F27*'données complémentaires'!$J26)*$G26</f>
        <v>2384.862</v>
      </c>
      <c r="N26" s="9" t="n">
        <f aca="false">MIN($F26, 'grilles et calculs individuels'!G27*'données complémentaires'!$J26)*$G26</f>
        <v>1680.70590427975</v>
      </c>
      <c r="O26" s="9" t="n">
        <f aca="false">MIN($F26, 'grilles et calculs individuels'!H27*'données complémentaires'!$J26)*$G26</f>
        <v>1866.89071632305</v>
      </c>
      <c r="P26" s="9"/>
      <c r="Q26" s="9" t="n">
        <f aca="false">MIN($F26, 'grilles et calculs individuels'!J27*'données complémentaires'!$J26)*$G26</f>
        <v>2384.862</v>
      </c>
    </row>
    <row r="27" customFormat="false" ht="12.85" hidden="false" customHeight="false" outlineLevel="0" collapsed="false">
      <c r="C27" s="50" t="n">
        <v>33055</v>
      </c>
      <c r="D27" s="50" t="n">
        <v>33238</v>
      </c>
      <c r="E27" s="0" t="n">
        <v>132480</v>
      </c>
      <c r="F27" s="0" t="n">
        <v>1665</v>
      </c>
      <c r="G27" s="25" t="n">
        <v>1.384</v>
      </c>
      <c r="I27" s="5" t="n">
        <v>24</v>
      </c>
      <c r="J27" s="9" t="n">
        <f aca="false">MIN($F27, 'grilles et calculs individuels'!C28*'données complémentaires'!$J27)*$G27</f>
        <v>2033.28833299558</v>
      </c>
      <c r="K27" s="9" t="n">
        <f aca="false">MIN($F27, 'grilles et calculs individuels'!D28*'données complémentaires'!$J27)*$G27</f>
        <v>2304.36</v>
      </c>
      <c r="L27" s="9" t="n">
        <f aca="false">MIN($F27, 'grilles et calculs individuels'!E28*'données complémentaires'!$J27)*$G27</f>
        <v>2304.36</v>
      </c>
      <c r="M27" s="9" t="n">
        <f aca="false">MIN($F27, 'grilles et calculs individuels'!F28*'données complémentaires'!$J27)*$G27</f>
        <v>2304.36</v>
      </c>
      <c r="N27" s="9" t="n">
        <f aca="false">MIN($F27, 'grilles et calculs individuels'!G28*'données complémentaires'!$J27)*$G27</f>
        <v>1641.69543472243</v>
      </c>
      <c r="O27" s="9" t="n">
        <f aca="false">MIN($F27, 'grilles et calculs individuels'!H28*'données complémentaires'!$J27)*$G27</f>
        <v>1862.59260264022</v>
      </c>
      <c r="P27" s="9"/>
      <c r="Q27" s="9" t="n">
        <f aca="false">MIN($F27, 'grilles et calculs individuels'!J28*'données complémentaires'!$J27)*$G27</f>
        <v>2304.36</v>
      </c>
    </row>
    <row r="28" customFormat="false" ht="12.85" hidden="false" customHeight="false" outlineLevel="0" collapsed="false">
      <c r="C28" s="50" t="n">
        <v>32690</v>
      </c>
      <c r="D28" s="50" t="n">
        <v>32873</v>
      </c>
      <c r="E28" s="0" t="n">
        <v>126480</v>
      </c>
      <c r="F28" s="0" t="n">
        <v>1592</v>
      </c>
      <c r="G28" s="25" t="n">
        <v>1.423</v>
      </c>
      <c r="I28" s="5" t="n">
        <v>25</v>
      </c>
      <c r="J28" s="9" t="n">
        <f aca="false">MIN($F28, 'grilles et calculs individuels'!C29*'données complémentaires'!$J28)*$G28</f>
        <v>2039.98424519053</v>
      </c>
      <c r="K28" s="9" t="n">
        <f aca="false">MIN($F28, 'grilles et calculs individuels'!D29*'données complémentaires'!$J28)*$G28</f>
        <v>2265.416</v>
      </c>
      <c r="L28" s="9" t="n">
        <f aca="false">MIN($F28, 'grilles et calculs individuels'!E29*'données complémentaires'!$J28)*$G28</f>
        <v>2265.416</v>
      </c>
      <c r="M28" s="9" t="n">
        <f aca="false">MIN($F28, 'grilles et calculs individuels'!F29*'données complémentaires'!$J28)*$G28</f>
        <v>2265.416</v>
      </c>
      <c r="N28" s="9" t="n">
        <f aca="false">MIN($F28, 'grilles et calculs individuels'!G29*'données complémentaires'!$J28)*$G28</f>
        <v>1647.10177493664</v>
      </c>
      <c r="O28" s="9" t="n">
        <f aca="false">MIN($F28, 'grilles et calculs individuels'!H29*'données complémentaires'!$J28)*$G28</f>
        <v>1788.12869775122</v>
      </c>
      <c r="P28" s="9"/>
      <c r="Q28" s="9" t="n">
        <f aca="false">MIN($F28, 'grilles et calculs individuels'!J29*'données complémentaires'!$J28)*$G28</f>
        <v>2265.416</v>
      </c>
    </row>
    <row r="29" customFormat="false" ht="12.85" hidden="false" customHeight="false" outlineLevel="0" collapsed="false">
      <c r="C29" s="50" t="n">
        <v>32325</v>
      </c>
      <c r="D29" s="50" t="n">
        <v>32508</v>
      </c>
      <c r="E29" s="0" t="n">
        <v>121320</v>
      </c>
      <c r="F29" s="0" t="n">
        <v>1529</v>
      </c>
      <c r="G29" s="25" t="n">
        <v>1.475</v>
      </c>
      <c r="I29" s="5" t="n">
        <v>26</v>
      </c>
      <c r="J29" s="9" t="n">
        <f aca="false">MIN($F29, 'grilles et calculs individuels'!C30*'données complémentaires'!$J29)*$G29</f>
        <v>1994.90533231888</v>
      </c>
      <c r="K29" s="9" t="n">
        <f aca="false">MIN($F29, 'grilles et calculs individuels'!D30*'données complémentaires'!$J29)*$G29</f>
        <v>2255.275</v>
      </c>
      <c r="L29" s="9" t="n">
        <f aca="false">MIN($F29, 'grilles et calculs individuels'!E30*'données complémentaires'!$J29)*$G29</f>
        <v>2255.275</v>
      </c>
      <c r="M29" s="9" t="n">
        <f aca="false">MIN($F29, 'grilles et calculs individuels'!F30*'données complémentaires'!$J29)*$G29</f>
        <v>2255.275</v>
      </c>
      <c r="N29" s="9" t="n">
        <f aca="false">MIN($F29, 'grilles et calculs individuels'!G30*'données complémentaires'!$J29)*$G29</f>
        <v>1662.41926907412</v>
      </c>
      <c r="O29" s="9" t="n">
        <f aca="false">MIN($F29, 'grilles et calculs individuels'!H30*'données complémentaires'!$J29)*$G29</f>
        <v>1815.87522496783</v>
      </c>
      <c r="P29" s="9"/>
      <c r="Q29" s="9" t="n">
        <f aca="false">MIN($F29, 'grilles et calculs individuels'!J30*'données complémentaires'!$J29)*$G29</f>
        <v>2255.275</v>
      </c>
    </row>
    <row r="30" customFormat="false" ht="12.85" hidden="false" customHeight="false" outlineLevel="0" collapsed="false">
      <c r="C30" s="50" t="n">
        <v>31959</v>
      </c>
      <c r="D30" s="50" t="n">
        <v>32142</v>
      </c>
      <c r="E30" s="0" t="n">
        <v>118080</v>
      </c>
      <c r="F30" s="0" t="n">
        <v>1484</v>
      </c>
      <c r="G30" s="25" t="n">
        <v>1.51</v>
      </c>
      <c r="I30" s="5" t="n">
        <v>27</v>
      </c>
      <c r="J30" s="9" t="n">
        <f aca="false">MIN($F30, 'grilles et calculs individuels'!C31*'données complémentaires'!$J30)*$G30</f>
        <v>2001.90250278834</v>
      </c>
      <c r="K30" s="9" t="n">
        <f aca="false">MIN($F30, 'grilles et calculs individuels'!D31*'données complémentaires'!$J30)*$G30</f>
        <v>2240.84</v>
      </c>
      <c r="L30" s="9" t="n">
        <f aca="false">MIN($F30, 'grilles et calculs individuels'!E31*'données complémentaires'!$J30)*$G30</f>
        <v>2240.84</v>
      </c>
      <c r="M30" s="9" t="n">
        <f aca="false">MIN($F30, 'grilles et calculs individuels'!F31*'données complémentaires'!$J30)*$G30</f>
        <v>2240.84</v>
      </c>
      <c r="N30" s="9" t="n">
        <f aca="false">MIN($F30, 'grilles et calculs individuels'!G31*'données complémentaires'!$J30)*$G30</f>
        <v>1668.25023800733</v>
      </c>
      <c r="O30" s="9" t="n">
        <f aca="false">MIN($F30, 'grilles et calculs individuels'!H31*'données complémentaires'!$J30)*$G30</f>
        <v>1822.24444374454</v>
      </c>
      <c r="P30" s="9"/>
      <c r="Q30" s="9" t="n">
        <f aca="false">MIN($F30, 'grilles et calculs individuels'!J31*'données complémentaires'!$J30)*$G30</f>
        <v>2240.84</v>
      </c>
    </row>
    <row r="31" customFormat="false" ht="12.85" hidden="false" customHeight="false" outlineLevel="0" collapsed="false">
      <c r="C31" s="50" t="n">
        <v>31594</v>
      </c>
      <c r="D31" s="50" t="n">
        <v>31777</v>
      </c>
      <c r="E31" s="0" t="n">
        <v>113760</v>
      </c>
      <c r="F31" s="0" t="n">
        <v>1425</v>
      </c>
      <c r="G31" s="25" t="n">
        <v>1.568</v>
      </c>
      <c r="I31" s="5" t="n">
        <v>28</v>
      </c>
      <c r="J31" s="9" t="n">
        <f aca="false">MIN($F31, 'grilles et calculs individuels'!C32*'données complémentaires'!$J31)*$G31</f>
        <v>1974.15191059282</v>
      </c>
      <c r="K31" s="9" t="n">
        <f aca="false">MIN($F31, 'grilles et calculs individuels'!D32*'données complémentaires'!$J31)*$G31</f>
        <v>2234.4</v>
      </c>
      <c r="L31" s="9" t="n">
        <f aca="false">MIN($F31, 'grilles et calculs individuels'!E32*'données complémentaires'!$J31)*$G31</f>
        <v>2234.4</v>
      </c>
      <c r="M31" s="9" t="n">
        <f aca="false">MIN($F31, 'grilles et calculs individuels'!F32*'données complémentaires'!$J31)*$G31</f>
        <v>2234.4</v>
      </c>
      <c r="N31" s="9" t="n">
        <f aca="false">MIN($F31, 'grilles et calculs individuels'!G32*'données complémentaires'!$J31)*$G31</f>
        <v>1700.3974489417</v>
      </c>
      <c r="O31" s="9" t="n">
        <f aca="false">MIN($F31, 'grilles et calculs individuels'!H32*'données complémentaires'!$J31)*$G31</f>
        <v>1795.16210704711</v>
      </c>
      <c r="P31" s="9"/>
      <c r="Q31" s="9" t="n">
        <f aca="false">MIN($F31, 'grilles et calculs individuels'!J32*'données complémentaires'!$J31)*$G31</f>
        <v>2234.4</v>
      </c>
    </row>
    <row r="32" customFormat="false" ht="12.85" hidden="false" customHeight="false" outlineLevel="0" collapsed="false">
      <c r="C32" s="50" t="n">
        <v>31229</v>
      </c>
      <c r="D32" s="50" t="n">
        <v>31412</v>
      </c>
      <c r="E32" s="0" t="n">
        <v>108720</v>
      </c>
      <c r="F32" s="0" t="n">
        <v>1353</v>
      </c>
      <c r="G32" s="25" t="n">
        <v>1.603</v>
      </c>
      <c r="I32" s="5" t="n">
        <v>29</v>
      </c>
      <c r="J32" s="9" t="n">
        <f aca="false">MIN($F32, 'grilles et calculs individuels'!C33*'données complémentaires'!$J32)*$G32</f>
        <v>1977.22106169755</v>
      </c>
      <c r="K32" s="9" t="n">
        <f aca="false">MIN($F32, 'grilles et calculs individuels'!D33*'données complémentaires'!$J32)*$G32</f>
        <v>2168.859</v>
      </c>
      <c r="L32" s="9" t="n">
        <f aca="false">MIN($F32, 'grilles et calculs individuels'!E33*'données complémentaires'!$J32)*$G32</f>
        <v>2168.859</v>
      </c>
      <c r="M32" s="9" t="n">
        <f aca="false">MIN($F32, 'grilles et calculs individuels'!F33*'données complémentaires'!$J32)*$G32</f>
        <v>2168.859</v>
      </c>
      <c r="N32" s="9" t="n">
        <f aca="false">MIN($F32, 'grilles et calculs individuels'!G33*'données complémentaires'!$J32)*$G32</f>
        <v>1703.04100270314</v>
      </c>
      <c r="O32" s="9" t="n">
        <f aca="false">MIN($F32, 'grilles et calculs individuels'!H33*'données complémentaires'!$J32)*$G32</f>
        <v>1797.95298840455</v>
      </c>
      <c r="P32" s="9"/>
      <c r="Q32" s="9" t="n">
        <f aca="false">MIN($F32, 'grilles et calculs individuels'!J33*'données complémentaires'!$J32)*$G32</f>
        <v>2168.859</v>
      </c>
    </row>
    <row r="33" customFormat="false" ht="12.85" hidden="false" customHeight="false" outlineLevel="0" collapsed="false">
      <c r="C33" s="50" t="n">
        <v>30864</v>
      </c>
      <c r="D33" s="50" t="n">
        <v>31047</v>
      </c>
      <c r="E33" s="0" t="n">
        <v>101880</v>
      </c>
      <c r="F33" s="0" t="n">
        <v>1265</v>
      </c>
      <c r="G33" s="25" t="n">
        <v>1.672</v>
      </c>
      <c r="I33" s="5" t="n">
        <v>30</v>
      </c>
      <c r="J33" s="9" t="n">
        <f aca="false">MIN($F33, 'grilles et calculs individuels'!C34*'données complémentaires'!$J33)*$G33</f>
        <v>1903.19129604032</v>
      </c>
      <c r="K33" s="9" t="n">
        <f aca="false">MIN($F33, 'grilles et calculs individuels'!D34*'données complémentaires'!$J33)*$G33</f>
        <v>2115.08</v>
      </c>
      <c r="L33" s="9" t="n">
        <f aca="false">MIN($F33, 'grilles et calculs individuels'!E34*'données complémentaires'!$J33)*$G33</f>
        <v>2115.08</v>
      </c>
      <c r="M33" s="9" t="n">
        <f aca="false">MIN($F33, 'grilles et calculs individuels'!F34*'données complémentaires'!$J33)*$G33</f>
        <v>2115.08</v>
      </c>
      <c r="N33" s="9" t="n">
        <f aca="false">MIN($F33, 'grilles et calculs individuels'!G34*'données complémentaires'!$J33)*$G33</f>
        <v>1697.57413093992</v>
      </c>
      <c r="O33" s="9" t="n">
        <f aca="false">MIN($F33, 'grilles et calculs individuels'!H34*'données complémentaires'!$J33)*$G33</f>
        <v>1760.84533014601</v>
      </c>
      <c r="P33" s="9"/>
      <c r="Q33" s="9" t="n">
        <f aca="false">MIN($F33, 'grilles et calculs individuels'!J34*'données complémentaires'!$J33)*$G33</f>
        <v>2115.08</v>
      </c>
    </row>
    <row r="34" customFormat="false" ht="12.85" hidden="false" customHeight="false" outlineLevel="0" collapsed="false">
      <c r="C34" s="50" t="n">
        <v>30498</v>
      </c>
      <c r="D34" s="50" t="n">
        <v>30681</v>
      </c>
      <c r="E34" s="0" t="n">
        <v>94440</v>
      </c>
      <c r="F34" s="0" t="n">
        <v>1165</v>
      </c>
      <c r="G34" s="25" t="n">
        <v>1.764</v>
      </c>
      <c r="I34" s="5" t="n">
        <v>31</v>
      </c>
      <c r="J34" s="9" t="n">
        <f aca="false">MIN($F34, 'grilles et calculs individuels'!C35*'données complémentaires'!$J34)*$G34</f>
        <v>1842.34284184459</v>
      </c>
      <c r="K34" s="9" t="n">
        <f aca="false">MIN($F34, 'grilles et calculs individuels'!D35*'données complémentaires'!$J34)*$G34</f>
        <v>2055.06</v>
      </c>
      <c r="L34" s="9" t="n">
        <f aca="false">MIN($F34, 'grilles et calculs individuels'!E35*'données complémentaires'!$J34)*$G34</f>
        <v>2055.06</v>
      </c>
      <c r="M34" s="9" t="n">
        <f aca="false">MIN($F34, 'grilles et calculs individuels'!F35*'données complémentaires'!$J34)*$G34</f>
        <v>2055.06</v>
      </c>
      <c r="N34" s="9" t="n">
        <f aca="false">MIN($F34, 'grilles et calculs individuels'!G35*'données complémentaires'!$J34)*$G34</f>
        <v>1638.19652098691</v>
      </c>
      <c r="O34" s="9" t="n">
        <f aca="false">MIN($F34, 'grilles et calculs individuels'!H35*'données complémentaires'!$J34)*$G34</f>
        <v>1704.54793290588</v>
      </c>
      <c r="P34" s="9"/>
      <c r="Q34" s="9" t="n">
        <f aca="false">MIN($F34, 'grilles et calculs individuels'!J35*'données complémentaires'!$J34)*$G34</f>
        <v>2055.06</v>
      </c>
    </row>
    <row r="35" customFormat="false" ht="12.85" hidden="false" customHeight="false" outlineLevel="0" collapsed="false">
      <c r="C35" s="50" t="n">
        <v>30133</v>
      </c>
      <c r="D35" s="50" t="n">
        <v>30316</v>
      </c>
      <c r="E35" s="0" t="n">
        <v>84960</v>
      </c>
      <c r="F35" s="0" t="n">
        <v>1042</v>
      </c>
      <c r="G35" s="25" t="n">
        <v>1.87</v>
      </c>
      <c r="I35" s="5" t="n">
        <v>32</v>
      </c>
      <c r="J35" s="9" t="n">
        <f aca="false">MIN($F35, 'grilles et calculs individuels'!C36*'données complémentaires'!$J35)*$G35</f>
        <v>1725.81391343598</v>
      </c>
      <c r="K35" s="9" t="n">
        <f aca="false">MIN($F35, 'grilles et calculs individuels'!D36*'données complémentaires'!$J35)*$G35</f>
        <v>1948.54</v>
      </c>
      <c r="L35" s="9" t="n">
        <f aca="false">MIN($F35, 'grilles et calculs individuels'!E36*'données complémentaires'!$J35)*$G35</f>
        <v>1948.54</v>
      </c>
      <c r="M35" s="9" t="n">
        <f aca="false">MIN($F35, 'grilles et calculs individuels'!F36*'données complémentaires'!$J35)*$G35</f>
        <v>1948.54</v>
      </c>
      <c r="N35" s="9"/>
      <c r="O35" s="9" t="n">
        <f aca="false">MIN($F35, 'grilles et calculs individuels'!H36*'données complémentaires'!$J35)*$G35</f>
        <v>1621.6764335724</v>
      </c>
      <c r="P35" s="9"/>
      <c r="Q35" s="9" t="n">
        <f aca="false">MIN($F35, 'grilles et calculs individuels'!J36*'données complémentaires'!$J35)*$G35</f>
        <v>1948.54</v>
      </c>
    </row>
    <row r="36" customFormat="false" ht="12.85" hidden="false" customHeight="false" outlineLevel="0" collapsed="false">
      <c r="C36" s="50" t="n">
        <v>29587</v>
      </c>
      <c r="D36" s="50" t="n">
        <v>29951</v>
      </c>
      <c r="E36" s="0" t="n">
        <v>68760</v>
      </c>
      <c r="F36" s="49" t="n">
        <f aca="false">E36/(12*6.55957)</f>
        <v>873.532868770362</v>
      </c>
      <c r="G36" s="25" t="n">
        <v>2.094</v>
      </c>
      <c r="H36" s="49"/>
      <c r="I36" s="5" t="n">
        <v>33</v>
      </c>
      <c r="J36" s="9" t="n">
        <f aca="false">MIN($F36, 'grilles et calculs individuels'!C37*'données complémentaires'!$J36)*$G36</f>
        <v>1717.0624871827</v>
      </c>
      <c r="K36" s="9" t="n">
        <f aca="false">MIN($F36, 'grilles et calculs individuels'!D37*'données complémentaires'!$J36)*$G36</f>
        <v>1829.17782720514</v>
      </c>
      <c r="L36" s="9" t="n">
        <f aca="false">MIN($F36, 'grilles et calculs individuels'!E37*'données complémentaires'!$J36)*$G36</f>
        <v>1829.17782720514</v>
      </c>
      <c r="M36" s="9" t="n">
        <f aca="false">MIN($F36, 'grilles et calculs individuels'!F37*'données complémentaires'!$J36)*$G36</f>
        <v>1829.17782720514</v>
      </c>
      <c r="N36" s="9"/>
      <c r="O36" s="9" t="n">
        <f aca="false">MIN($F36, 'grilles et calculs individuels'!H37*'données complémentaires'!$J36)*$G36</f>
        <v>1613.45307785334</v>
      </c>
      <c r="P36" s="9"/>
      <c r="Q36" s="9" t="n">
        <f aca="false">MIN($F36, 'grilles et calculs individuels'!J37*'données complémentaires'!$J36)*$G36</f>
        <v>1821.91333394772</v>
      </c>
    </row>
    <row r="37" customFormat="false" ht="12.85" hidden="false" customHeight="false" outlineLevel="0" collapsed="false">
      <c r="C37" s="50" t="n">
        <v>29221</v>
      </c>
      <c r="D37" s="50" t="n">
        <v>29586</v>
      </c>
      <c r="E37" s="0" t="n">
        <v>60120</v>
      </c>
      <c r="F37" s="49" t="n">
        <f aca="false">E37/(12*6.55957)</f>
        <v>763.769576359426</v>
      </c>
      <c r="G37" s="25" t="n">
        <v>2.371</v>
      </c>
      <c r="H37" s="49"/>
      <c r="I37" s="5" t="n">
        <v>34</v>
      </c>
      <c r="J37" s="9" t="n">
        <f aca="false">MIN($F37, 'grilles et calculs individuels'!C38*'données complémentaires'!$J37)*$G37</f>
        <v>1666.93717436951</v>
      </c>
      <c r="K37" s="9" t="n">
        <f aca="false">MIN($F37, 'grilles et calculs individuels'!D38*'données complémentaires'!$J37)*$G37</f>
        <v>1810.8976655482</v>
      </c>
      <c r="L37" s="9" t="n">
        <f aca="false">MIN($F37, 'grilles et calculs individuels'!E38*'données complémentaires'!$J37)*$G37</f>
        <v>1810.8976655482</v>
      </c>
      <c r="M37" s="9" t="n">
        <f aca="false">MIN($F37, 'grilles et calculs individuels'!F38*'données complémentaires'!$J37)*$G37</f>
        <v>1810.8976655482</v>
      </c>
      <c r="N37" s="9"/>
      <c r="O37" s="9" t="n">
        <f aca="false">MIN($F37, 'grilles et calculs individuels'!H38*'données complémentaires'!$J37)*$G37</f>
        <v>1593.38991137535</v>
      </c>
      <c r="P37" s="9"/>
      <c r="Q37" s="9"/>
    </row>
    <row r="38" customFormat="false" ht="12.85" hidden="false" customHeight="false" outlineLevel="0" collapsed="false">
      <c r="C38" s="50" t="n">
        <v>28856</v>
      </c>
      <c r="D38" s="50" t="n">
        <v>29220</v>
      </c>
      <c r="E38" s="0" t="n">
        <v>53640</v>
      </c>
      <c r="F38" s="49" t="n">
        <f aca="false">E38/(12*6.55957)</f>
        <v>681.447107051224</v>
      </c>
      <c r="G38" s="25" t="n">
        <v>2.697</v>
      </c>
      <c r="H38" s="49"/>
      <c r="I38" s="5" t="n">
        <v>35</v>
      </c>
      <c r="J38" s="9" t="n">
        <f aca="false">MIN($F38, 'grilles et calculs individuels'!C39*'données complémentaires'!$J38)*$G38</f>
        <v>1657.62562344057</v>
      </c>
      <c r="K38" s="9" t="n">
        <f aca="false">MIN($F38, 'grilles et calculs individuels'!D39*'données complémentaires'!$J38)*$G38</f>
        <v>1837.86284771715</v>
      </c>
      <c r="L38" s="9" t="n">
        <f aca="false">MIN($F38, 'grilles et calculs individuels'!E39*'données complémentaires'!$J38)*$G38</f>
        <v>1837.86284771715</v>
      </c>
      <c r="M38" s="9" t="n">
        <f aca="false">MIN($F38, 'grilles et calculs individuels'!F39*'données complémentaires'!$J38)*$G38</f>
        <v>1837.86284771715</v>
      </c>
      <c r="N38" s="9"/>
      <c r="O38" s="9" t="n">
        <f aca="false">MIN($F38, 'grilles et calculs individuels'!H39*'données complémentaires'!$J38)*$G38</f>
        <v>1584.48919721673</v>
      </c>
      <c r="P38" s="9"/>
      <c r="Q38" s="9"/>
    </row>
    <row r="39" customFormat="false" ht="12.85" hidden="false" customHeight="false" outlineLevel="0" collapsed="false">
      <c r="C39" s="50" t="n">
        <v>28491</v>
      </c>
      <c r="D39" s="50" t="n">
        <v>28855</v>
      </c>
      <c r="E39" s="0" t="n">
        <v>48000</v>
      </c>
      <c r="F39" s="49" t="n">
        <f aca="false">E39/(12*6.55957)</f>
        <v>609.796068949642</v>
      </c>
      <c r="G39" s="25" t="n">
        <v>2.955</v>
      </c>
      <c r="H39" s="49"/>
      <c r="I39" s="5" t="n">
        <v>36</v>
      </c>
      <c r="J39" s="9" t="n">
        <f aca="false">MIN($F39, 'grilles et calculs individuels'!C40*'données complémentaires'!$J39)*$G39</f>
        <v>1600.50458094685</v>
      </c>
      <c r="K39" s="9" t="n">
        <f aca="false">MIN($F39, 'grilles et calculs individuels'!D40*'données complémentaires'!$J39)*$G39</f>
        <v>1801.94738374619</v>
      </c>
      <c r="L39" s="9" t="n">
        <f aca="false">MIN($F39, 'grilles et calculs individuels'!E40*'données complémentaires'!$J39)*$G39</f>
        <v>1801.94738374619</v>
      </c>
      <c r="M39" s="9" t="n">
        <f aca="false">MIN($F39, 'grilles et calculs individuels'!F40*'données complémentaires'!$J39)*$G39</f>
        <v>1801.94738374619</v>
      </c>
      <c r="N39" s="9"/>
      <c r="O39" s="9" t="n">
        <f aca="false">MIN($F39, 'grilles et calculs individuels'!H40*'données complémentaires'!$J39)*$G39</f>
        <v>1557.10981953117</v>
      </c>
      <c r="P39" s="9"/>
      <c r="Q39" s="9"/>
    </row>
    <row r="40" customFormat="false" ht="12.85" hidden="false" customHeight="false" outlineLevel="0" collapsed="false">
      <c r="C40" s="50" t="n">
        <v>28126</v>
      </c>
      <c r="D40" s="50" t="n">
        <v>28490</v>
      </c>
      <c r="E40" s="0" t="n">
        <v>43320</v>
      </c>
      <c r="F40" s="49" t="n">
        <f aca="false">E40/(12*6.55957)</f>
        <v>550.340952227052</v>
      </c>
      <c r="G40" s="25" t="n">
        <v>3.286</v>
      </c>
      <c r="H40" s="49"/>
      <c r="I40" s="5" t="n">
        <v>37</v>
      </c>
      <c r="J40" s="9" t="n">
        <f aca="false">MIN($F40, 'grilles et calculs individuels'!C41*'données complémentaires'!$J40)*$G40</f>
        <v>1611.55761411545</v>
      </c>
      <c r="K40" s="9" t="n">
        <f aca="false">MIN($F40, 'grilles et calculs individuels'!D41*'données complémentaires'!$J40)*$G40</f>
        <v>1808.42036901809</v>
      </c>
      <c r="L40" s="9" t="n">
        <f aca="false">MIN($F40, 'grilles et calculs individuels'!E41*'données complémentaires'!$J40)*$G40</f>
        <v>1808.42036901809</v>
      </c>
      <c r="M40" s="9" t="n">
        <f aca="false">MIN($F40, 'grilles et calculs individuels'!F41*'données complémentaires'!$J40)*$G40</f>
        <v>1792.36853711778</v>
      </c>
      <c r="N40" s="9"/>
      <c r="O40" s="9" t="n">
        <f aca="false">MIN($F40, 'grilles et calculs individuels'!H41*'données complémentaires'!$J40)*$G40</f>
        <v>1567.86316987288</v>
      </c>
      <c r="P40" s="9"/>
      <c r="Q40" s="9"/>
    </row>
    <row r="41" customFormat="false" ht="12.85" hidden="false" customHeight="false" outlineLevel="0" collapsed="false">
      <c r="C41" s="50" t="n">
        <v>27760</v>
      </c>
      <c r="D41" s="50" t="n">
        <v>28125</v>
      </c>
      <c r="E41" s="0" t="n">
        <v>37920</v>
      </c>
      <c r="F41" s="49" t="n">
        <f aca="false">E41/(12*6.55957)</f>
        <v>481.738894470217</v>
      </c>
      <c r="G41" s="25" t="n">
        <v>3.81</v>
      </c>
      <c r="H41" s="49"/>
      <c r="I41" s="5" t="n">
        <v>38</v>
      </c>
      <c r="J41" s="9" t="n">
        <f aca="false">MIN($F41, 'grilles et calculs individuels'!C42*'données complémentaires'!$J41)*$G41</f>
        <v>1676.82155501867</v>
      </c>
      <c r="K41" s="9" t="n">
        <f aca="false">MIN($F41, 'grilles et calculs individuels'!D42*'données complémentaires'!$J41)*$G41</f>
        <v>1835.42518793153</v>
      </c>
      <c r="L41" s="9" t="n">
        <f aca="false">MIN($F41, 'grilles et calculs individuels'!E42*'données complémentaires'!$J41)*$G41</f>
        <v>1835.42518793153</v>
      </c>
      <c r="M41" s="9"/>
      <c r="N41" s="9"/>
      <c r="O41" s="9" t="n">
        <f aca="false">MIN($F41, 'grilles et calculs individuels'!H42*'données complémentaires'!$J41)*$G41</f>
        <v>1651.17270043464</v>
      </c>
      <c r="P41" s="9"/>
      <c r="Q41" s="9"/>
    </row>
    <row r="42" customFormat="false" ht="12.85" hidden="false" customHeight="false" outlineLevel="0" collapsed="false">
      <c r="C42" s="50" t="n">
        <v>27395</v>
      </c>
      <c r="D42" s="50" t="n">
        <v>27759</v>
      </c>
      <c r="E42" s="0" t="n">
        <v>33000</v>
      </c>
      <c r="F42" s="49" t="n">
        <f aca="false">E42/(12*6.55957)</f>
        <v>419.234797402879</v>
      </c>
      <c r="G42" s="25" t="n">
        <v>4.482</v>
      </c>
      <c r="H42" s="49"/>
      <c r="I42" s="5" t="n">
        <v>39</v>
      </c>
      <c r="J42" s="9"/>
      <c r="K42" s="9" t="n">
        <f aca="false">MIN($F42, 'grilles et calculs individuels'!D43*'données complémentaires'!$J42)*$G42</f>
        <v>1879.0103619597</v>
      </c>
      <c r="L42" s="9" t="n">
        <f aca="false">MIN($F42, 'grilles et calculs individuels'!E43*'données complémentaires'!$J42)*$G42</f>
        <v>1879.0103619597</v>
      </c>
      <c r="M42" s="9"/>
      <c r="N42" s="9"/>
      <c r="O42" s="9" t="n">
        <f aca="false">MIN($F42, 'grilles et calculs individuels'!H43*'données complémentaires'!$J42)*$G42</f>
        <v>1746.60424819027</v>
      </c>
      <c r="P42" s="9"/>
      <c r="Q42" s="9"/>
    </row>
    <row r="43" customFormat="false" ht="12.85" hidden="false" customHeight="false" outlineLevel="0" collapsed="false">
      <c r="C43" s="50" t="n">
        <v>27030</v>
      </c>
      <c r="D43" s="50" t="n">
        <v>27394</v>
      </c>
      <c r="E43" s="0" t="n">
        <v>27840</v>
      </c>
      <c r="F43" s="49" t="n">
        <f aca="false">E43/(12*6.55957)</f>
        <v>353.681719990792</v>
      </c>
      <c r="G43" s="25" t="n">
        <v>5.325</v>
      </c>
      <c r="H43" s="49"/>
      <c r="I43" s="5" t="n">
        <v>40</v>
      </c>
      <c r="J43" s="9"/>
      <c r="K43" s="9" t="n">
        <f aca="false">MIN($F43, 'grilles et calculs individuels'!D44*'données complémentaires'!$J43)*$G43</f>
        <v>1883.35515895097</v>
      </c>
      <c r="L43" s="9"/>
      <c r="M43" s="9"/>
      <c r="N43" s="9"/>
      <c r="O43" s="9"/>
      <c r="P43" s="9"/>
      <c r="Q43" s="9"/>
    </row>
    <row r="44" customFormat="false" ht="12.85" hidden="false" customHeight="false" outlineLevel="0" collapsed="false">
      <c r="C44" s="50" t="n">
        <v>26665</v>
      </c>
      <c r="D44" s="50" t="n">
        <v>27029</v>
      </c>
      <c r="E44" s="0" t="n">
        <v>24480</v>
      </c>
      <c r="F44" s="49" t="n">
        <f aca="false">E44/(12*6.55957)</f>
        <v>310.995995164317</v>
      </c>
      <c r="G44" s="25" t="n">
        <v>6.039</v>
      </c>
      <c r="H44" s="49"/>
      <c r="I44" s="5" t="n">
        <v>41</v>
      </c>
      <c r="J44" s="52"/>
      <c r="K44" s="52" t="n">
        <f aca="false">MIN($F44, 'grilles et calculs individuels'!D45*'données complémentaires'!$J44)*$G44</f>
        <v>1878.10481479731</v>
      </c>
      <c r="L44" s="52"/>
      <c r="M44" s="52"/>
      <c r="N44" s="52"/>
      <c r="O44" s="52"/>
      <c r="P44" s="52"/>
      <c r="Q44" s="52"/>
    </row>
    <row r="45" customFormat="false" ht="12.85" hidden="false" customHeight="false" outlineLevel="0" collapsed="false">
      <c r="C45" s="50" t="n">
        <v>26299</v>
      </c>
      <c r="D45" s="50" t="n">
        <v>26664</v>
      </c>
      <c r="E45" s="0" t="n">
        <v>21960</v>
      </c>
      <c r="F45" s="49" t="n">
        <f aca="false">E45/(12*6.55957)</f>
        <v>278.981701544461</v>
      </c>
      <c r="G45" s="25" t="n">
        <v>6.535</v>
      </c>
      <c r="H45" s="49"/>
      <c r="I45" s="2" t="s">
        <v>59</v>
      </c>
      <c r="J45" s="3" t="n">
        <f aca="false">AVERAGE(J3:J27)*MAX(0.5-(COUNTBLANK(J3:J44)*4*0.00625), 0.375)</f>
        <v>990.293171258109</v>
      </c>
      <c r="K45" s="3" t="n">
        <f aca="false">AVERAGE(K3:K27)*MAX(0.5-(COUNTBLANK(K3:K44)*4*0.00625), 0.375)*1.08</f>
        <v>1475.70412178352</v>
      </c>
      <c r="L45" s="3" t="n">
        <f aca="false">AVERAGE(L3:L27)*MAX(0.5-(COUNTBLANK(L3:L44)*4*0.00625), 0.375)</f>
        <v>1229.7534348196</v>
      </c>
      <c r="M45" s="3" t="n">
        <f aca="false">AVERAGE(M3:M27)*MAX(0.5-(COUNTBLANK(M3:M44)*4*0.00625), 0.375)</f>
        <v>1091.16135612409</v>
      </c>
      <c r="N45" s="3" t="n">
        <f aca="false">AVERAGE(N3:N27)*MAX(0.5-(COUNTBLANK(N3:N44)*4*0.00625), 0.375)</f>
        <v>692.111285947527</v>
      </c>
      <c r="O45" s="3" t="n">
        <f aca="false">AVERAGE(O3:O27)*MAX(0.5-(COUNTBLANK(O3:O44)*4*0.00625), 0.375)</f>
        <v>873.557474741147</v>
      </c>
      <c r="P45" s="3" t="n">
        <f aca="false">AVERAGE(P3:P27)*MAX(0.5-(COUNTBLANK(P3:P44)*4*0.00625), 0.375)</f>
        <v>626.786032058847</v>
      </c>
      <c r="Q45" s="3" t="n">
        <f aca="false">AVERAGE(Q3:Q27)*MAX(0.5-(COUNTBLANK(Q3:Q44)*4*0.00625), 0.375)</f>
        <v>1022.96377136633</v>
      </c>
    </row>
    <row r="46" customFormat="false" ht="12.85" hidden="false" customHeight="false" outlineLevel="0" collapsed="false">
      <c r="C46" s="50" t="n">
        <v>25934</v>
      </c>
      <c r="D46" s="50" t="n">
        <v>26298</v>
      </c>
      <c r="E46" s="0" t="n">
        <v>19800</v>
      </c>
      <c r="F46" s="49" t="n">
        <f aca="false">E46/(12*6.55957)</f>
        <v>251.540878441727</v>
      </c>
      <c r="G46" s="25" t="n">
        <v>7.252</v>
      </c>
      <c r="H46" s="49"/>
      <c r="M46" s="0"/>
    </row>
    <row r="47" customFormat="false" ht="12.85" hidden="false" customHeight="false" outlineLevel="0" collapsed="false">
      <c r="C47" s="50" t="n">
        <v>25569</v>
      </c>
      <c r="D47" s="50" t="n">
        <v>25933</v>
      </c>
      <c r="E47" s="0" t="n">
        <v>18000</v>
      </c>
      <c r="F47" s="49" t="n">
        <f aca="false">E47/(12*6.55957)</f>
        <v>228.673525856116</v>
      </c>
      <c r="G47" s="25" t="n">
        <v>8.085</v>
      </c>
      <c r="H47" s="49"/>
      <c r="M47" s="0"/>
    </row>
    <row r="48" customFormat="false" ht="12.85" hidden="false" customHeight="false" outlineLevel="0" collapsed="false">
      <c r="C48" s="50" t="n">
        <v>25204</v>
      </c>
      <c r="D48" s="50" t="n">
        <v>25568</v>
      </c>
      <c r="E48" s="0" t="n">
        <v>16320</v>
      </c>
      <c r="F48" s="49" t="n">
        <f aca="false">E48/(12*6.55957)</f>
        <v>207.330663442878</v>
      </c>
      <c r="G48" s="25" t="n">
        <v>8.899</v>
      </c>
      <c r="H48" s="49"/>
      <c r="M48" s="31" t="n">
        <f aca="false">163/4</f>
        <v>40.75</v>
      </c>
    </row>
  </sheetData>
  <sheetProtection sheet="true" password="9cd6" objects="true" scenarios="true"/>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N97"/>
  <sheetViews>
    <sheetView windowProtection="false"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P12" activeCellId="0" sqref="P12"/>
    </sheetView>
  </sheetViews>
  <sheetFormatPr defaultRowHeight="12.85"/>
  <cols>
    <col collapsed="false" hidden="false" max="1" min="1" style="0" width="11.5204081632653"/>
    <col collapsed="false" hidden="false" max="2" min="2" style="25" width="22.3112244897959"/>
    <col collapsed="false" hidden="false" max="3" min="3" style="0" width="18.0816326530612"/>
    <col collapsed="false" hidden="false" max="4" min="4" style="0" width="15.3979591836735"/>
    <col collapsed="false" hidden="false" max="5" min="5" style="0" width="16.6683673469388"/>
    <col collapsed="false" hidden="false" max="6" min="6" style="0" width="22.3112244897959"/>
    <col collapsed="false" hidden="false" max="8" min="7" style="49" width="15.3724489795918"/>
    <col collapsed="false" hidden="false" max="13" min="9" style="49" width="11.5204081632653"/>
    <col collapsed="false" hidden="false" max="1025" min="14" style="0" width="11.5204081632653"/>
  </cols>
  <sheetData>
    <row r="1" customFormat="false" ht="12.85" hidden="false" customHeight="false" outlineLevel="0" collapsed="false">
      <c r="B1" s="0"/>
      <c r="F1" s="0" t="s">
        <v>60</v>
      </c>
      <c r="G1" s="0"/>
      <c r="H1" s="53" t="s">
        <v>61</v>
      </c>
      <c r="I1" s="4" t="n">
        <v>0.061</v>
      </c>
      <c r="J1" s="0"/>
      <c r="K1" s="0"/>
      <c r="L1" s="0"/>
      <c r="M1" s="0"/>
    </row>
    <row r="2" customFormat="false" ht="13.4" hidden="false" customHeight="false" outlineLevel="0" collapsed="false">
      <c r="B2" s="0"/>
      <c r="F2" s="2" t="s">
        <v>38</v>
      </c>
      <c r="G2" s="54" t="s">
        <v>3</v>
      </c>
      <c r="H2" s="54" t="s">
        <v>4</v>
      </c>
      <c r="I2" s="54" t="s">
        <v>5</v>
      </c>
      <c r="J2" s="54" t="s">
        <v>6</v>
      </c>
      <c r="K2" s="54" t="s">
        <v>39</v>
      </c>
      <c r="L2" s="54" t="s">
        <v>40</v>
      </c>
      <c r="M2" s="54" t="s">
        <v>41</v>
      </c>
      <c r="N2" s="2" t="s">
        <v>10</v>
      </c>
    </row>
    <row r="3" customFormat="false" ht="13.4" hidden="false" customHeight="false" outlineLevel="0" collapsed="false">
      <c r="B3" s="25" t="s">
        <v>62</v>
      </c>
      <c r="C3" s="0" t="s">
        <v>29</v>
      </c>
      <c r="D3" s="0" t="s">
        <v>63</v>
      </c>
      <c r="F3" s="5" t="n">
        <v>0</v>
      </c>
      <c r="G3" s="49" t="n">
        <f aca="false">MIN('plafond sécu etCNAV'!$F3, 'grilles et calculs individuels'!C4*'données complémentaires'!$J3)*$I$1/$B4</f>
        <v>9.53283657406497</v>
      </c>
      <c r="H3" s="49" t="n">
        <f aca="false">MIN('plafond sécu etCNAV'!$F3, 'grilles et calculs individuels'!D4*'données complémentaires'!$J3)*$I$1/$B4</f>
        <v>12.5086998407487</v>
      </c>
      <c r="I3" s="49" t="n">
        <f aca="false">MIN('plafond sécu etCNAV'!$F3, 'grilles et calculs individuels'!E4*'données complémentaires'!$J3)*$I$1/$B4</f>
        <v>12.5086998407487</v>
      </c>
      <c r="J3" s="49" t="n">
        <f aca="false">MIN('plafond sécu etCNAV'!$F3, 'grilles et calculs individuels'!F4*'données complémentaires'!$J3)*$I$1/$B4</f>
        <v>12.1798117819764</v>
      </c>
      <c r="K3" s="49" t="n">
        <f aca="false">MIN('plafond sécu etCNAV'!$F3, 'grilles et calculs individuels'!G4*'données complémentaires'!$J3)*$I$1/$B4</f>
        <v>7.4411772801447</v>
      </c>
      <c r="L3" s="49" t="n">
        <f aca="false">MIN('plafond sécu etCNAV'!$F3, 'grilles et calculs individuels'!H4*'données complémentaires'!$J3)*$I$1/$B4</f>
        <v>7.4411772801447</v>
      </c>
      <c r="M3" s="49" t="n">
        <f aca="false">MIN('plafond sécu etCNAV'!$F3, 'grilles et calculs individuels'!I4*'données complémentaires'!$J3)*$I$1/$B4</f>
        <v>7.03393494943934</v>
      </c>
      <c r="N3" s="49" t="n">
        <f aca="false">MIN('plafond sécu etCNAV'!$F3, 'grilles et calculs individuels'!J4*'données complémentaires'!$J3)*$I$1/$B4</f>
        <v>12.1798117819764</v>
      </c>
    </row>
    <row r="4" customFormat="false" ht="12.85" hidden="false" customHeight="false" outlineLevel="0" collapsed="false">
      <c r="A4" s="0" t="n">
        <v>2014</v>
      </c>
      <c r="B4" s="25" t="n">
        <v>15.2589</v>
      </c>
      <c r="C4" s="4" t="n">
        <v>0.002</v>
      </c>
      <c r="D4" s="0" t="n">
        <v>1.2513</v>
      </c>
      <c r="E4" s="4"/>
      <c r="F4" s="5" t="n">
        <v>1</v>
      </c>
      <c r="G4" s="49" t="n">
        <f aca="false">MIN('plafond sécu etCNAV'!$F4, 'grilles et calculs individuels'!C5*'données complémentaires'!$J4)*$I$1/$B5</f>
        <v>9.55192929001077</v>
      </c>
      <c r="H4" s="49" t="n">
        <f aca="false">MIN('plafond sécu etCNAV'!$F4, 'grilles et calculs individuels'!D5*'données complémentaires'!$J4)*$I$1/$B5</f>
        <v>12.3615087599485</v>
      </c>
      <c r="I4" s="49" t="n">
        <f aca="false">MIN('plafond sécu etCNAV'!$F4, 'grilles et calculs individuels'!E5*'données complémentaires'!$J4)*$I$1/$B5</f>
        <v>12.3615087599485</v>
      </c>
      <c r="J4" s="49" t="n">
        <f aca="false">MIN('plafond sécu etCNAV'!$F4, 'grilles et calculs individuels'!F5*'données complémentaires'!$J4)*$I$1/$B5</f>
        <v>12.2042059572903</v>
      </c>
      <c r="K4" s="49" t="n">
        <f aca="false">MIN('plafond sécu etCNAV'!$F4, 'grilles et calculs individuels'!G5*'données complémentaires'!$J4)*$I$1/$B5</f>
        <v>7.45608074387329</v>
      </c>
      <c r="L4" s="49" t="n">
        <f aca="false">MIN('plafond sécu etCNAV'!$F4, 'grilles et calculs individuels'!H5*'données complémentaires'!$J4)*$I$1/$B5</f>
        <v>7.45608074387329</v>
      </c>
      <c r="M4" s="49" t="n">
        <f aca="false">MIN('plafond sécu etCNAV'!$F4, 'grilles et calculs individuels'!I5*'données complémentaires'!$J4)*$I$1/$B5</f>
        <v>6.88110635391768</v>
      </c>
      <c r="N4" s="49" t="n">
        <f aca="false">MIN('plafond sécu etCNAV'!$F4, 'grilles et calculs individuels'!J5*'données complémentaires'!$J4)*$I$1/$B5</f>
        <v>12.2042059572903</v>
      </c>
    </row>
    <row r="5" customFormat="false" ht="12.85" hidden="false" customHeight="false" outlineLevel="0" collapsed="false">
      <c r="A5" s="0" t="n">
        <v>2013</v>
      </c>
      <c r="B5" s="25" t="n">
        <v>15.2284</v>
      </c>
      <c r="C5" s="4" t="n">
        <v>0.0117</v>
      </c>
      <c r="E5" s="4"/>
      <c r="F5" s="5" t="n">
        <v>2</v>
      </c>
      <c r="G5" s="49" t="n">
        <f aca="false">MIN('plafond sécu etCNAV'!$F5, 'grilles et calculs individuels'!C6*'données complémentaires'!$J5)*$I$1/$B6</f>
        <v>9.66335831207483</v>
      </c>
      <c r="H5" s="49" t="n">
        <f aca="false">MIN('plafond sécu etCNAV'!$F5, 'grilles et calculs individuels'!D6*'données complémentaires'!$J5)*$I$1/$B6</f>
        <v>12.2828311011905</v>
      </c>
      <c r="I5" s="49" t="n">
        <f aca="false">MIN('plafond sécu etCNAV'!$F5, 'grilles et calculs individuels'!E4*'données complémentaires'!$J5)*$I$1/$B6</f>
        <v>12.2828311011905</v>
      </c>
      <c r="J5" s="49" t="n">
        <f aca="false">MIN('plafond sécu etCNAV'!$F5, 'grilles et calculs individuels'!F6*'données complémentaires'!$J5)*$I$1/$B6</f>
        <v>12.2828311011905</v>
      </c>
      <c r="K5" s="49" t="n">
        <f aca="false">MIN('plafond sécu etCNAV'!$F5, 'grilles et calculs individuels'!G6*'données complémentaires'!$J5)*$I$1/$B6</f>
        <v>7.54306042729592</v>
      </c>
      <c r="L5" s="49" t="n">
        <f aca="false">MIN('plafond sécu etCNAV'!$F5, 'grilles et calculs individuels'!H4*'données complémentaires'!$J5)*$I$1/$B6</f>
        <v>7.54306042729592</v>
      </c>
      <c r="M5" s="49" t="n">
        <f aca="false">MIN('plafond sécu etCNAV'!$F5, 'grilles et calculs individuels'!I6*'données complémentaires'!$J5)*$I$1/$B6</f>
        <v>6.96137861394558</v>
      </c>
      <c r="N5" s="49" t="n">
        <f aca="false">MIN('plafond sécu etCNAV'!$F5, 'grilles et calculs individuels'!J6*'données complémentaires'!$J5)*$I$1/$B6</f>
        <v>12.2828311011905</v>
      </c>
    </row>
    <row r="6" customFormat="false" ht="12.85" hidden="false" customHeight="false" outlineLevel="0" collapsed="false">
      <c r="A6" s="0" t="n">
        <v>2012</v>
      </c>
      <c r="B6" s="25" t="n">
        <v>15.0528</v>
      </c>
      <c r="C6" s="4" t="n">
        <v>0.0225</v>
      </c>
      <c r="E6" s="4"/>
      <c r="F6" s="5" t="n">
        <v>3</v>
      </c>
      <c r="G6" s="49" t="n">
        <f aca="false">MIN('plafond sécu etCNAV'!$F6, 'grilles et calculs individuels'!C4*'données complémentaires'!$J6)*$I$1/$B7</f>
        <v>9.8807602434518</v>
      </c>
      <c r="H6" s="49" t="n">
        <f aca="false">MIN('plafond sécu etCNAV'!$F6, 'grilles et calculs individuels'!D7*'données complémentaires'!$J6)*$I$1/$B7</f>
        <v>12.2069611998696</v>
      </c>
      <c r="I6" s="49" t="n">
        <f aca="false">MIN('plafond sécu etCNAV'!$F6, 'grilles et calculs individuels'!E5*'données complémentaires'!$J6)*$I$1/$B7</f>
        <v>12.2069611998696</v>
      </c>
      <c r="J6" s="49" t="n">
        <f aca="false">MIN('plafond sécu etCNAV'!$F6, 'grilles et calculs individuels'!F7*'données complémentaires'!$J6)*$I$1/$B7</f>
        <v>12.2069611998696</v>
      </c>
      <c r="K6" s="49" t="n">
        <f aca="false">MIN('plafond sécu etCNAV'!$F6, 'grilles et calculs individuels'!G7*'données complémentaires'!$J6)*$I$1/$B7</f>
        <v>7.71276084121291</v>
      </c>
      <c r="L6" s="49" t="n">
        <f aca="false">MIN('plafond sécu etCNAV'!$F6, 'grilles et calculs individuels'!H5*'données complémentaires'!$J6)*$I$1/$B7</f>
        <v>7.71276084121291</v>
      </c>
      <c r="M6" s="49" t="n">
        <f aca="false">MIN('plafond sécu etCNAV'!$F6, 'grilles et calculs individuels'!I7*'données complémentaires'!$J6)*$I$1/$B7</f>
        <v>7.11799260949897</v>
      </c>
      <c r="N6" s="49" t="n">
        <f aca="false">MIN('plafond sécu etCNAV'!$F6, 'grilles et calculs individuels'!J7*'données complémentaires'!$J6)*$I$1/$B7</f>
        <v>12.2069611998696</v>
      </c>
    </row>
    <row r="7" customFormat="false" ht="12.85" hidden="false" customHeight="false" outlineLevel="0" collapsed="false">
      <c r="A7" s="0" t="n">
        <v>2011</v>
      </c>
      <c r="B7" s="25" t="n">
        <v>14.7216</v>
      </c>
      <c r="C7" s="4" t="n">
        <v>0.022</v>
      </c>
      <c r="E7" s="4"/>
      <c r="F7" s="5" t="n">
        <v>4</v>
      </c>
      <c r="G7" s="49" t="n">
        <f aca="false">MIN('plafond sécu etCNAV'!$F7, 'grilles et calculs individuels'!C5*'données complémentaires'!$J7)*$I$1/$B8</f>
        <v>10.0981346366117</v>
      </c>
      <c r="H7" s="49" t="n">
        <f aca="false">MIN('plafond sécu etCNAV'!$F7, 'grilles et calculs individuels'!D8*'données complémentaires'!$J7)*$I$1/$B8</f>
        <v>12.2171929995071</v>
      </c>
      <c r="I7" s="49" t="n">
        <f aca="false">MIN('plafond sécu etCNAV'!$F7, 'grilles et calculs individuels'!E6*'données complémentaires'!$J7)*$I$1/$B8</f>
        <v>12.2171929995071</v>
      </c>
      <c r="J7" s="49" t="n">
        <f aca="false">MIN('plafond sécu etCNAV'!$F7, 'grilles et calculs individuels'!F4*'données complémentaires'!$J7)*$I$1/$B8</f>
        <v>12.2171929995071</v>
      </c>
      <c r="K7" s="49" t="n">
        <f aca="false">MIN('plafond sécu etCNAV'!$F7, 'grilles et calculs individuels'!G8*'données complémentaires'!$J7)*$I$1/$B8</f>
        <v>7.88243975924525</v>
      </c>
      <c r="L7" s="49" t="n">
        <f aca="false">MIN('plafond sécu etCNAV'!$F7, 'grilles et calculs individuels'!H6*'données complémentaires'!$J7)*$I$1/$B8</f>
        <v>7.88243975924525</v>
      </c>
      <c r="M7" s="49" t="n">
        <f aca="false">MIN('plafond sécu etCNAV'!$F7, 'grilles et calculs individuels'!I8*'données complémentaires'!$J7)*$I$1/$B8</f>
        <v>6.9608356994592</v>
      </c>
      <c r="N7" s="49" t="n">
        <f aca="false">MIN('plafond sécu etCNAV'!$F7, 'grilles et calculs individuels'!J8*'données complémentaires'!$J7)*$I$1/$B8</f>
        <v>12.2171929995071</v>
      </c>
    </row>
    <row r="8" customFormat="false" ht="12.85" hidden="false" customHeight="false" outlineLevel="0" collapsed="false">
      <c r="A8" s="0" t="n">
        <v>2010</v>
      </c>
      <c r="B8" s="25" t="n">
        <v>14.4047</v>
      </c>
      <c r="C8" s="4" t="n">
        <v>0.013</v>
      </c>
      <c r="E8" s="4"/>
      <c r="F8" s="5" t="n">
        <v>5</v>
      </c>
      <c r="G8" s="49" t="n">
        <f aca="false">MIN('plafond sécu etCNAV'!$F8, 'grilles et calculs individuels'!C6*'données complémentaires'!$J8)*$I$1/$B9</f>
        <v>10.1481036665575</v>
      </c>
      <c r="H8" s="49" t="n">
        <f aca="false">MIN('plafond sécu etCNAV'!$F8, 'grilles et calculs individuels'!D9*'données complémentaires'!$J8)*$I$1/$B9</f>
        <v>12.264518488305</v>
      </c>
      <c r="I8" s="49" t="n">
        <f aca="false">MIN('plafond sécu etCNAV'!$F8, 'grilles et calculs individuels'!E7*'données complémentaires'!$J8)*$I$1/$B9</f>
        <v>12.264518488305</v>
      </c>
      <c r="J8" s="49" t="n">
        <f aca="false">MIN('plafond sécu etCNAV'!$F8, 'grilles et calculs individuels'!F5*'données complémentaires'!$J8)*$I$1/$B9</f>
        <v>12.264518488305</v>
      </c>
      <c r="K8" s="49" t="n">
        <f aca="false">MIN('plafond sécu etCNAV'!$F8, 'grilles et calculs individuels'!G9*'données complémentaires'!$J8)*$I$1/$B9</f>
        <v>7.92144477180942</v>
      </c>
      <c r="L8" s="49" t="n">
        <f aca="false">MIN('plafond sécu etCNAV'!$F8, 'grilles et calculs individuels'!H7*'données complémentaires'!$J8)*$I$1/$B9</f>
        <v>7.92144477180942</v>
      </c>
      <c r="M8" s="49" t="n">
        <f aca="false">MIN('plafond sécu etCNAV'!$F8, 'grilles et calculs individuels'!I9*'données complémentaires'!$J8)*$I$1/$B9</f>
        <v>6.99528029938096</v>
      </c>
      <c r="N8" s="49" t="n">
        <f aca="false">MIN('plafond sécu etCNAV'!$F8, 'grilles et calculs individuels'!J9*'données complémentaires'!$J8)*$I$1/$B9</f>
        <v>12.264518488305</v>
      </c>
    </row>
    <row r="9" customFormat="false" ht="12.85" hidden="false" customHeight="false" outlineLevel="0" collapsed="false">
      <c r="A9" s="0" t="n">
        <v>2009</v>
      </c>
      <c r="B9" s="25" t="n">
        <v>14.2198</v>
      </c>
      <c r="C9" s="4" t="n">
        <v>0.018</v>
      </c>
      <c r="E9" s="4"/>
      <c r="F9" s="5" t="n">
        <v>6</v>
      </c>
      <c r="G9" s="49" t="n">
        <f aca="false">MIN('plafond sécu etCNAV'!$F9, 'grilles et calculs individuels'!C7*'données complémentaires'!$J9)*$I$1/$B10</f>
        <v>10.2477960755904</v>
      </c>
      <c r="H9" s="49" t="n">
        <f aca="false">MIN('plafond sécu etCNAV'!$F9, 'grilles et calculs individuels'!D10*'données complémentaires'!$J9)*$I$1/$B10</f>
        <v>12.1096904441454</v>
      </c>
      <c r="I9" s="49" t="n">
        <f aca="false">MIN('plafond sécu etCNAV'!$F9, 'grilles et calculs individuels'!E8*'données complémentaires'!$J9)*$I$1/$B10</f>
        <v>12.1096904441454</v>
      </c>
      <c r="J9" s="49" t="n">
        <f aca="false">MIN('plafond sécu etCNAV'!$F9, 'grilles et calculs individuels'!F6*'données complémentaires'!$J9)*$I$1/$B10</f>
        <v>12.1096904441454</v>
      </c>
      <c r="K9" s="49" t="n">
        <f aca="false">MIN('plafond sécu etCNAV'!$F9, 'grilles et calculs individuels'!G10*'données complémentaires'!$J9)*$I$1/$B10</f>
        <v>7.82014363782267</v>
      </c>
      <c r="L9" s="49" t="n">
        <f aca="false">MIN('plafond sécu etCNAV'!$F9, 'grilles et calculs individuels'!H8*'données complémentaires'!$J9)*$I$1/$B10</f>
        <v>7.99926304587039</v>
      </c>
      <c r="M9" s="49" t="n">
        <f aca="false">MIN('plafond sécu etCNAV'!$F9, 'grilles et calculs individuels'!I4*'données complémentaires'!$J9)*$I$1/$B10</f>
        <v>7.56147767884012</v>
      </c>
      <c r="N9" s="49" t="n">
        <f aca="false">MIN('plafond sécu etCNAV'!$F9, 'grilles et calculs individuels'!J10*'données complémentaires'!$J9)*$I$1/$B10</f>
        <v>12.1096904441454</v>
      </c>
    </row>
    <row r="10" customFormat="false" ht="12.85" hidden="false" customHeight="false" outlineLevel="0" collapsed="false">
      <c r="A10" s="0" t="n">
        <v>2008</v>
      </c>
      <c r="B10" s="25" t="n">
        <v>13.9684</v>
      </c>
      <c r="C10" s="4" t="n">
        <v>0.034</v>
      </c>
      <c r="E10" s="4"/>
      <c r="F10" s="5" t="n">
        <v>7</v>
      </c>
      <c r="G10" s="49" t="n">
        <f aca="false">MIN('plafond sécu etCNAV'!$F10, 'grilles et calculs individuels'!C8*'données complémentaires'!$J10)*$I$1/$B11</f>
        <v>10.5373408804753</v>
      </c>
      <c r="H10" s="49" t="n">
        <f aca="false">MIN('plafond sécu etCNAV'!$F10, 'grilles et calculs individuels'!D11*'données complémentaires'!$J10)*$I$1/$B11</f>
        <v>12.1105032903746</v>
      </c>
      <c r="I10" s="49" t="n">
        <f aca="false">MIN('plafond sécu etCNAV'!$F10, 'grilles et calculs individuels'!E9*'données complémentaires'!$J10)*$I$1/$B11</f>
        <v>12.1105032903746</v>
      </c>
      <c r="J10" s="49" t="n">
        <f aca="false">MIN('plafond sécu etCNAV'!$F10, 'grilles et calculs individuels'!F7*'données complémentaires'!$J10)*$I$1/$B11</f>
        <v>12.1105032903746</v>
      </c>
      <c r="K10" s="49" t="n">
        <f aca="false">MIN('plafond sécu etCNAV'!$F10, 'grilles et calculs individuels'!G11*'données complémentaires'!$J10)*$I$1/$B11</f>
        <v>8.04109670393394</v>
      </c>
      <c r="L10" s="49" t="n">
        <f aca="false">MIN('plafond sécu etCNAV'!$F10, 'grilles et calculs individuels'!H9*'données complémentaires'!$J10)*$I$1/$B11</f>
        <v>8.22527701421583</v>
      </c>
      <c r="M10" s="49" t="n">
        <f aca="false">MIN('plafond sécu etCNAV'!$F10, 'grilles et calculs individuels'!I5*'données complémentaires'!$J10)*$I$1/$B11</f>
        <v>7.59098618557228</v>
      </c>
      <c r="N10" s="49" t="n">
        <f aca="false">MIN('plafond sécu etCNAV'!$F10, 'grilles et calculs individuels'!J11*'données complémentaires'!$J10)*$I$1/$B11</f>
        <v>12.1105032903746</v>
      </c>
    </row>
    <row r="11" customFormat="false" ht="12.85" hidden="false" customHeight="false" outlineLevel="0" collapsed="false">
      <c r="A11" s="0" t="n">
        <v>2007</v>
      </c>
      <c r="B11" s="25" t="n">
        <v>13.5091</v>
      </c>
      <c r="C11" s="4" t="n">
        <v>0.037</v>
      </c>
      <c r="E11" s="4"/>
      <c r="F11" s="5" t="n">
        <v>8</v>
      </c>
      <c r="G11" s="49" t="n">
        <f aca="false">MIN('plafond sécu etCNAV'!$F11, 'grilles et calculs individuels'!C9*'données complémentaires'!$J11)*$I$1/$B12</f>
        <v>10.8207118987584</v>
      </c>
      <c r="H11" s="49" t="n">
        <f aca="false">MIN('plafond sécu etCNAV'!$F11, 'grilles et calculs individuels'!D12*'données complémentaires'!$J11)*$I$1/$B12</f>
        <v>12.1231125883735</v>
      </c>
      <c r="I11" s="49" t="n">
        <f aca="false">MIN('plafond sécu etCNAV'!$F11, 'grilles et calculs individuels'!E10*'données complémentaires'!$J11)*$I$1/$B12</f>
        <v>12.1231125883735</v>
      </c>
      <c r="J11" s="49" t="n">
        <f aca="false">MIN('plafond sécu etCNAV'!$F11, 'grilles et calculs individuels'!F8*'données complémentaires'!$J11)*$I$1/$B12</f>
        <v>12.1231125883735</v>
      </c>
      <c r="K11" s="49" t="n">
        <f aca="false">MIN('plafond sécu etCNAV'!$F11, 'grilles et calculs individuels'!G12*'données complémentaires'!$J11)*$I$1/$B12</f>
        <v>8.25733852309429</v>
      </c>
      <c r="L11" s="49" t="n">
        <f aca="false">MIN('plafond sécu etCNAV'!$F11, 'grilles et calculs individuels'!H10*'données complémentaires'!$J11)*$I$1/$B12</f>
        <v>8.44647182509053</v>
      </c>
      <c r="M11" s="49" t="n">
        <f aca="false">MIN('plafond sécu etCNAV'!$F11, 'grilles et calculs individuels'!I6*'données complémentaires'!$J11)*$I$1/$B12</f>
        <v>7.7951235964787</v>
      </c>
      <c r="N11" s="49" t="n">
        <f aca="false">MIN('plafond sécu etCNAV'!$F11, 'grilles et calculs individuels'!J12*'données complémentaires'!$J11)*$I$1/$B12</f>
        <v>12.1231125883735</v>
      </c>
    </row>
    <row r="12" customFormat="false" ht="12.85" hidden="false" customHeight="false" outlineLevel="0" collapsed="false">
      <c r="A12" s="0" t="n">
        <v>2006</v>
      </c>
      <c r="B12" s="25" t="n">
        <v>13.0271</v>
      </c>
      <c r="C12" s="4" t="n">
        <v>0.029</v>
      </c>
      <c r="E12" s="4"/>
      <c r="F12" s="5" t="n">
        <v>9</v>
      </c>
      <c r="G12" s="49" t="n">
        <f aca="false">MIN('plafond sécu etCNAV'!$F12, 'grilles et calculs individuels'!C10*'données complémentaires'!$J12)*$I$1/$B13</f>
        <v>11.0012872036834</v>
      </c>
      <c r="H12" s="49" t="n">
        <f aca="false">MIN('plafond sécu etCNAV'!$F12, 'grilles et calculs individuels'!D13*'données complémentaires'!$J12)*$I$1/$B13</f>
        <v>12.122906793049</v>
      </c>
      <c r="I12" s="49" t="n">
        <f aca="false">MIN('plafond sécu etCNAV'!$F12, 'grilles et calculs individuels'!E11*'données complémentaires'!$J12)*$I$1/$B13</f>
        <v>12.122906793049</v>
      </c>
      <c r="J12" s="49" t="n">
        <f aca="false">MIN('plafond sécu etCNAV'!$F12, 'grilles et calculs individuels'!F9*'données complémentaires'!$J12)*$I$1/$B13</f>
        <v>12.122906793049</v>
      </c>
      <c r="K12" s="49" t="n">
        <f aca="false">MIN('plafond sécu etCNAV'!$F12, 'grilles et calculs individuels'!G13*'données complémentaires'!$J12)*$I$1/$B13</f>
        <v>8.39513642730132</v>
      </c>
      <c r="L12" s="49" t="n">
        <f aca="false">MIN('plafond sécu etCNAV'!$F12, 'grilles et calculs individuels'!H11*'données complémentaires'!$J12)*$I$1/$B13</f>
        <v>8.58742597299013</v>
      </c>
      <c r="M12" s="49" t="n">
        <f aca="false">MIN('plafond sécu etCNAV'!$F12, 'grilles et calculs individuels'!I7*'données complémentaires'!$J12)*$I$1/$B13</f>
        <v>7.92520808939677</v>
      </c>
      <c r="N12" s="49" t="n">
        <f aca="false">MIN('plafond sécu etCNAV'!$F12, 'grilles et calculs individuels'!J13*'données complémentaires'!$J12)*$I$1/$B13</f>
        <v>12.122906793049</v>
      </c>
    </row>
    <row r="13" customFormat="false" ht="12.85" hidden="false" customHeight="false" outlineLevel="0" collapsed="false">
      <c r="A13" s="0" t="n">
        <v>2005</v>
      </c>
      <c r="B13" s="25" t="n">
        <v>12.66</v>
      </c>
      <c r="C13" s="4" t="n">
        <v>0.024</v>
      </c>
      <c r="E13" s="4"/>
      <c r="F13" s="5" t="n">
        <v>10</v>
      </c>
      <c r="G13" s="49" t="n">
        <f aca="false">MIN('plafond sécu etCNAV'!$F13, 'grilles et calculs individuels'!C11*'données complémentaires'!$J13)*$I$1/$B14</f>
        <v>11.171078362978</v>
      </c>
      <c r="H13" s="49" t="n">
        <f aca="false">MIN('plafond sécu etCNAV'!$F13, 'grilles et calculs individuels'!D14*'données complémentaires'!$J13)*$I$1/$B14</f>
        <v>12.2165782321729</v>
      </c>
      <c r="I13" s="49" t="n">
        <f aca="false">MIN('plafond sécu etCNAV'!$F13, 'grilles et calculs individuels'!E12*'données complémentaires'!$J13)*$I$1/$B14</f>
        <v>12.2165782321729</v>
      </c>
      <c r="J13" s="49" t="n">
        <f aca="false">MIN('plafond sécu etCNAV'!$F13, 'grilles et calculs individuels'!F10*'données complémentaires'!$J13)*$I$1/$B14</f>
        <v>12.2165782321729</v>
      </c>
      <c r="K13" s="49" t="n">
        <f aca="false">MIN('plafond sécu etCNAV'!$F13, 'grilles et calculs individuels'!G4*'données complémentaires'!$J13)*$I$1/$B14</f>
        <v>8.7199621920993</v>
      </c>
      <c r="L13" s="49" t="n">
        <f aca="false">MIN('plafond sécu etCNAV'!$F13, 'grilles et calculs individuels'!H12*'données complémentaires'!$J13)*$I$1/$B14</f>
        <v>8.7199621920993</v>
      </c>
      <c r="M13" s="49" t="n">
        <f aca="false">MIN('plafond sécu etCNAV'!$F13, 'grilles et calculs individuels'!I8*'données complémentaires'!$J13)*$I$1/$B14</f>
        <v>7.70043615664895</v>
      </c>
      <c r="N13" s="49" t="n">
        <f aca="false">MIN('plafond sécu etCNAV'!$F13, 'grilles et calculs individuels'!J14*'données complémentaires'!$J13)*$I$1/$B14</f>
        <v>12.2165782321729</v>
      </c>
    </row>
    <row r="14" customFormat="false" ht="12.85" hidden="false" customHeight="false" outlineLevel="0" collapsed="false">
      <c r="A14" s="0" t="n">
        <v>2004</v>
      </c>
      <c r="B14" s="25" t="n">
        <v>12.3632</v>
      </c>
      <c r="C14" s="4" t="n">
        <v>0.023</v>
      </c>
      <c r="E14" s="4"/>
      <c r="F14" s="5" t="n">
        <v>11</v>
      </c>
      <c r="G14" s="49" t="n">
        <f aca="false">MIN('plafond sécu etCNAV'!$F14, 'grilles et calculs individuels'!C12*'données complémentaires'!$J14)*$I$1/$B15</f>
        <v>10.8412535550922</v>
      </c>
      <c r="H14" s="49" t="n">
        <f aca="false">MIN('plafond sécu etCNAV'!$F14, 'grilles et calculs individuels'!D15*'données complémentaires'!$J14)*$I$1/$B15</f>
        <v>12.2755105418197</v>
      </c>
      <c r="I14" s="49" t="n">
        <f aca="false">MIN('plafond sécu etCNAV'!$F14, 'grilles et calculs individuels'!E13*'données complémentaires'!$J14)*$I$1/$B15</f>
        <v>12.2755105418197</v>
      </c>
      <c r="J14" s="49" t="n">
        <f aca="false">MIN('plafond sécu etCNAV'!$F14, 'grilles et calculs individuels'!F11*'données complémentaires'!$J14)*$I$1/$B15</f>
        <v>12.2755105418197</v>
      </c>
      <c r="K14" s="49" t="n">
        <f aca="false">MIN('plafond sécu etCNAV'!$F14, 'grilles et calculs individuels'!G5*'données complémentaires'!$J14)*$I$1/$B15</f>
        <v>8.87616398825477</v>
      </c>
      <c r="L14" s="49" t="n">
        <f aca="false">MIN('plafond sécu etCNAV'!$F14, 'grilles et calculs individuels'!H13*'données complémentaires'!$J14)*$I$1/$B15</f>
        <v>8.87616398825477</v>
      </c>
      <c r="M14" s="49" t="n">
        <f aca="false">MIN('plafond sécu etCNAV'!$F14, 'grilles et calculs individuels'!I9*'données complémentaires'!$J14)*$I$1/$B15</f>
        <v>7.83837505275322</v>
      </c>
      <c r="N14" s="49" t="n">
        <f aca="false">MIN('plafond sécu etCNAV'!$F14, 'grilles et calculs individuels'!J15*'données complémentaires'!$J14)*$I$1/$B15</f>
        <v>12.2755105418197</v>
      </c>
    </row>
    <row r="15" customFormat="false" ht="12.85" hidden="false" customHeight="false" outlineLevel="0" collapsed="false">
      <c r="A15" s="0" t="n">
        <v>2003</v>
      </c>
      <c r="B15" s="25" t="n">
        <v>12.0852</v>
      </c>
      <c r="C15" s="4" t="n">
        <v>0.016</v>
      </c>
      <c r="E15" s="4"/>
      <c r="F15" s="5" t="n">
        <v>12</v>
      </c>
      <c r="G15" s="49" t="n">
        <f aca="false">MIN('plafond sécu etCNAV'!$F15, 'grilles et calculs individuels'!C13*'données complémentaires'!$J15)*$I$1/$B16</f>
        <v>10.9336393089737</v>
      </c>
      <c r="H15" s="49" t="n">
        <f aca="false">MIN('plafond sécu etCNAV'!$F15, 'grilles et calculs individuels'!D16*'données complémentaires'!$J15)*$I$1/$B16</f>
        <v>12.0616398624621</v>
      </c>
      <c r="I15" s="49" t="n">
        <f aca="false">MIN('plafond sécu etCNAV'!$F15, 'grilles et calculs individuels'!E14*'données complémentaires'!$J15)*$I$1/$B16</f>
        <v>12.0616398624621</v>
      </c>
      <c r="J15" s="49" t="n">
        <f aca="false">MIN('plafond sécu etCNAV'!$F15, 'grilles et calculs individuels'!F12*'données complémentaires'!$J15)*$I$1/$B16</f>
        <v>12.0616398624621</v>
      </c>
      <c r="K15" s="49" t="n">
        <f aca="false">MIN('plafond sécu etCNAV'!$F15, 'grilles et calculs individuels'!G6*'données complémentaires'!$J15)*$I$1/$B16</f>
        <v>8.95180386674882</v>
      </c>
      <c r="L15" s="49" t="n">
        <f aca="false">MIN('plafond sécu etCNAV'!$F15, 'grilles et calculs individuels'!H14*'données complémentaires'!$J15)*$I$1/$B16</f>
        <v>8.95180386674882</v>
      </c>
      <c r="M15" s="49" t="n">
        <f aca="false">MIN('plafond sécu etCNAV'!$F15, 'grilles et calculs individuels'!I10*'données complémentaires'!$J15)*$I$1/$B16</f>
        <v>7.90517122026044</v>
      </c>
      <c r="N15" s="49" t="n">
        <f aca="false">MIN('plafond sécu etCNAV'!$F15, 'grilles et calculs individuels'!J16*'données complémentaires'!$J15)*$I$1/$B16</f>
        <v>12.0616398624621</v>
      </c>
    </row>
    <row r="16" customFormat="false" ht="12.85" hidden="false" customHeight="false" outlineLevel="0" collapsed="false">
      <c r="A16" s="0" t="n">
        <v>2002</v>
      </c>
      <c r="B16" s="25" t="n">
        <v>11.8949</v>
      </c>
      <c r="C16" s="4" t="n">
        <v>0.016</v>
      </c>
      <c r="E16" s="4"/>
      <c r="F16" s="5" t="n">
        <v>13</v>
      </c>
      <c r="G16" s="49" t="n">
        <f aca="false">MIN('plafond sécu etCNAV'!$F16, 'grilles et calculs individuels'!C14*'données complémentaires'!$J16)*$I$1/$B17</f>
        <v>10.9647444243269</v>
      </c>
      <c r="H16" s="49" t="n">
        <f aca="false">MIN('plafond sécu etCNAV'!$F16, 'grilles et calculs individuels'!D17*'données complémentaires'!$J16)*$I$1/$B17</f>
        <v>11.8748901317117</v>
      </c>
      <c r="I16" s="49" t="n">
        <f aca="false">MIN('plafond sécu etCNAV'!$F16, 'grilles et calculs individuels'!E15*'données complémentaires'!$J16)*$I$1/$B17</f>
        <v>11.8748901317117</v>
      </c>
      <c r="J16" s="49" t="n">
        <f aca="false">MIN('plafond sécu etCNAV'!$F16, 'grilles et calculs individuels'!F13*'données complémentaires'!$J16)*$I$1/$B17</f>
        <v>11.8748901317117</v>
      </c>
      <c r="K16" s="49" t="n">
        <f aca="false">MIN('plafond sécu etCNAV'!$F16, 'grilles et calculs individuels'!G7*'données complémentaires'!$J16)*$I$1/$B17</f>
        <v>8.97727085756733</v>
      </c>
      <c r="L16" s="49" t="n">
        <f aca="false">MIN('plafond sécu etCNAV'!$F16, 'grilles et calculs individuels'!H15*'données complémentaires'!$J16)*$I$1/$B17</f>
        <v>8.97727085756733</v>
      </c>
      <c r="M16" s="49" t="n">
        <f aca="false">MIN('plafond sécu etCNAV'!$F16, 'grilles et calculs individuels'!I11*'données complémentaires'!$J16)*$I$1/$B17</f>
        <v>7.6150395271996</v>
      </c>
      <c r="N16" s="49" t="n">
        <f aca="false">MIN('plafond sécu etCNAV'!$F16, 'grilles et calculs individuels'!J17*'données complémentaires'!$J16)*$I$1/$B17</f>
        <v>11.8748901317117</v>
      </c>
    </row>
    <row r="17" customFormat="false" ht="12.85" hidden="false" customHeight="false" outlineLevel="0" collapsed="false">
      <c r="A17" s="0" t="n">
        <v>2001</v>
      </c>
      <c r="B17" s="25" t="n">
        <v>11.7075509522728</v>
      </c>
      <c r="C17" s="4" t="n">
        <v>0.015</v>
      </c>
      <c r="E17" s="4"/>
      <c r="F17" s="5" t="n">
        <v>14</v>
      </c>
      <c r="G17" s="49" t="n">
        <f aca="false">MIN('plafond sécu etCNAV'!$F17, 'grilles et calculs individuels'!C15*'données complémentaires'!$J17)*$I$1/$B18</f>
        <v>10.9700817898675</v>
      </c>
      <c r="H17" s="49" t="n">
        <f aca="false">MIN('plafond sécu etCNAV'!$F17, 'grilles et calculs individuels'!D18*'données complémentaires'!$J17)*$I$1/$B18</f>
        <v>11.8514543705129</v>
      </c>
      <c r="I17" s="49" t="n">
        <f aca="false">MIN('plafond sécu etCNAV'!$F17, 'grilles et calculs individuels'!E16*'données complémentaires'!$J17)*$I$1/$B18</f>
        <v>11.8514543705128</v>
      </c>
      <c r="J17" s="49" t="n">
        <f aca="false">MIN('plafond sécu etCNAV'!$F17, 'grilles et calculs individuels'!F14*'données complémentaires'!$J17)*$I$1/$B18</f>
        <v>11.8514543705128</v>
      </c>
      <c r="K17" s="49" t="n">
        <f aca="false">MIN('plafond sécu etCNAV'!$F17, 'grilles et calculs individuels'!G8*'données complémentaires'!$J17)*$I$1/$B18</f>
        <v>8.98164077028661</v>
      </c>
      <c r="L17" s="49" t="n">
        <f aca="false">MIN('plafond sécu etCNAV'!$F17, 'grilles et calculs individuels'!H16*'données complémentaires'!$J17)*$I$1/$B18</f>
        <v>8.98164077028661</v>
      </c>
      <c r="M17" s="49" t="n">
        <f aca="false">MIN('plafond sécu etCNAV'!$F17, 'grilles et calculs individuels'!I12*'données complémentaires'!$J17)*$I$1/$B18</f>
        <v>7.61874633950544</v>
      </c>
      <c r="N17" s="49" t="n">
        <f aca="false">MIN('plafond sécu etCNAV'!$F17, 'grilles et calculs individuels'!J18*'données complémentaires'!$J17)*$I$1/$B18</f>
        <v>11.8514543705129</v>
      </c>
    </row>
    <row r="18" customFormat="false" ht="12.85" hidden="false" customHeight="false" outlineLevel="0" collapsed="false">
      <c r="A18" s="0" t="n">
        <v>2000</v>
      </c>
      <c r="B18" s="25" t="n">
        <v>11.5345365626101</v>
      </c>
      <c r="C18" s="4" t="n">
        <v>0.053</v>
      </c>
      <c r="E18" s="4"/>
      <c r="F18" s="5" t="n">
        <v>15</v>
      </c>
      <c r="G18" s="49" t="n">
        <f aca="false">MIN('plafond sécu etCNAV'!$F18, 'grilles et calculs individuels'!C16*'données complémentaires'!$J18)*$I$1/$B19</f>
        <v>10.9709326419084</v>
      </c>
      <c r="H18" s="49" t="n">
        <f aca="false">MIN('plafond sécu etCNAV'!$F18, 'grilles et calculs individuels'!D19*'données complémentaires'!$J18)*$I$1/$B19</f>
        <v>12.2843177915033</v>
      </c>
      <c r="I18" s="49" t="n">
        <f aca="false">MIN('plafond sécu etCNAV'!$F18, 'grilles et calculs individuels'!E17*'données complémentaires'!$J18)*$I$1/$B19</f>
        <v>12.2843177915033</v>
      </c>
      <c r="J18" s="49" t="n">
        <f aca="false">MIN('plafond sécu etCNAV'!$F18, 'grilles et calculs individuels'!F15*'données complémentaires'!$J18)*$I$1/$B19</f>
        <v>12.2843177915033</v>
      </c>
      <c r="K18" s="49" t="n">
        <f aca="false">MIN('plafond sécu etCNAV'!$F18, 'grilles et calculs individuels'!G9*'données complémentaires'!$J18)*$I$1/$B19</f>
        <v>9.42374853528661</v>
      </c>
      <c r="L18" s="49" t="n">
        <f aca="false">MIN('plafond sécu etCNAV'!$F18, 'grilles et calculs individuels'!H17*'données complémentaires'!$J18)*$I$1/$B19</f>
        <v>9.42374853528661</v>
      </c>
      <c r="M18" s="49" t="n">
        <f aca="false">MIN('plafond sécu etCNAV'!$F18, 'grilles et calculs individuels'!I13*'données complémentaires'!$J18)*$I$1/$B19</f>
        <v>7.82968313014616</v>
      </c>
      <c r="N18" s="49" t="n">
        <f aca="false">MIN('plafond sécu etCNAV'!$F18, 'grilles et calculs individuels'!J19*'données complémentaires'!$J18)*$I$1/$B19</f>
        <v>12.2843177915033</v>
      </c>
    </row>
    <row r="19" customFormat="false" ht="12.85" hidden="false" customHeight="false" outlineLevel="0" collapsed="false">
      <c r="A19" s="0" t="n">
        <v>1999</v>
      </c>
      <c r="B19" s="25" t="n">
        <v>10.9539802151665</v>
      </c>
      <c r="C19" s="4" t="n">
        <v>0.0688311688311681</v>
      </c>
      <c r="F19" s="5" t="n">
        <v>16</v>
      </c>
      <c r="G19" s="49" t="n">
        <f aca="false">MIN('plafond sécu etCNAV'!$F19, 'grilles et calculs individuels'!C17*'données complémentaires'!$J19)*$I$1/$B20</f>
        <v>11.5893034384607</v>
      </c>
      <c r="H19" s="49" t="n">
        <f aca="false">MIN('plafond sécu etCNAV'!$F19, 'grilles et calculs individuels'!D20*'données complémentaires'!$J19)*$I$1/$B20</f>
        <v>12.7850554225507</v>
      </c>
      <c r="I19" s="49" t="n">
        <f aca="false">MIN('plafond sécu etCNAV'!$F19, 'grilles et calculs individuels'!E18*'données complémentaires'!$J19)*$I$1/$B20</f>
        <v>12.7850554225507</v>
      </c>
      <c r="J19" s="49" t="n">
        <f aca="false">MIN('plafond sécu etCNAV'!$F19, 'grilles et calculs individuels'!F16*'données complémentaires'!$J19)*$I$1/$B20</f>
        <v>12.7850554225507</v>
      </c>
      <c r="K19" s="49" t="n">
        <f aca="false">MIN('plafond sécu etCNAV'!$F19, 'grilles et calculs individuels'!G10*'données complémentaires'!$J19)*$I$1/$B20</f>
        <v>9.73200281819256</v>
      </c>
      <c r="L19" s="49" t="n">
        <f aca="false">MIN('plafond sécu etCNAV'!$F19, 'grilles et calculs individuels'!H18*'données complémentaires'!$J19)*$I$1/$B20</f>
        <v>9.73200281819256</v>
      </c>
      <c r="M19" s="49" t="n">
        <f aca="false">MIN('plafond sécu etCNAV'!$F19, 'grilles et calculs individuels'!I14*'données complémentaires'!$J19)*$I$1/$B20</f>
        <v>8.27099906489595</v>
      </c>
      <c r="N19" s="49" t="n">
        <f aca="false">MIN('plafond sécu etCNAV'!$F19, 'grilles et calculs individuels'!J20*'données complémentaires'!$J19)*$I$1/$B20</f>
        <v>12.7850554225507</v>
      </c>
    </row>
    <row r="20" customFormat="false" ht="12.85" hidden="false" customHeight="false" outlineLevel="0" collapsed="false">
      <c r="A20" s="0" t="n">
        <v>1998</v>
      </c>
      <c r="B20" s="25" t="n">
        <f aca="false">B19/(1+C19)</f>
        <v>10.2485598610914</v>
      </c>
      <c r="C20" s="4" t="n">
        <v>0.0377358490566023</v>
      </c>
      <c r="F20" s="5" t="n">
        <v>17</v>
      </c>
      <c r="G20" s="49" t="n">
        <f aca="false">MIN('plafond sécu etCNAV'!$F20, 'grilles et calculs individuels'!C18*'données complémentaires'!$J20)*$I$1/$B21</f>
        <v>11.9052510749686</v>
      </c>
      <c r="H20" s="49" t="n">
        <f aca="false">MIN('plafond sécu etCNAV'!$F20, 'grilles et calculs individuels'!D21*'données complémentaires'!$J20)*$I$1/$B21</f>
        <v>12.9191087240472</v>
      </c>
      <c r="I20" s="49" t="n">
        <f aca="false">MIN('plafond sécu etCNAV'!$F20, 'grilles et calculs individuels'!E19*'données complémentaires'!$J20)*$I$1/$B21</f>
        <v>12.9191087240472</v>
      </c>
      <c r="J20" s="49" t="n">
        <f aca="false">MIN('plafond sécu etCNAV'!$F20, 'grilles et calculs individuels'!F17*'données complémentaires'!$J20)*$I$1/$B21</f>
        <v>12.9191087240472</v>
      </c>
      <c r="K20" s="49" t="n">
        <f aca="false">MIN('plafond sécu etCNAV'!$F20, 'grilles et calculs individuels'!G11*'données complémentaires'!$J20)*$I$1/$B21</f>
        <v>9.99731671779172</v>
      </c>
      <c r="L20" s="49" t="n">
        <f aca="false">MIN('plafond sécu etCNAV'!$F20, 'grilles et calculs individuels'!H19*'données complémentaires'!$J20)*$I$1/$B21</f>
        <v>9.99731671779172</v>
      </c>
      <c r="M20" s="49" t="n">
        <f aca="false">MIN('plafond sécu etCNAV'!$F20, 'grilles et calculs individuels'!I15*'données complémentaires'!$J20)*$I$1/$B21</f>
        <v>8.31842458403892</v>
      </c>
      <c r="N20" s="49" t="n">
        <f aca="false">MIN('plafond sécu etCNAV'!$F20, 'grilles et calculs individuels'!J21*'données complémentaires'!$J20)*$I$1/$B21</f>
        <v>12.9191087240472</v>
      </c>
    </row>
    <row r="21" customFormat="false" ht="12.85" hidden="false" customHeight="false" outlineLevel="0" collapsed="false">
      <c r="A21" s="0" t="n">
        <v>1997</v>
      </c>
      <c r="B21" s="25" t="n">
        <f aca="false">B20/(1+C20)</f>
        <v>9.87588495705172</v>
      </c>
      <c r="C21" s="4" t="n">
        <v>0.0519848771266568</v>
      </c>
      <c r="F21" s="5" t="n">
        <v>18</v>
      </c>
      <c r="G21" s="49" t="n">
        <f aca="false">MIN('plafond sécu etCNAV'!$F21, 'grilles et calculs individuels'!C19*'données complémentaires'!$J21)*$I$1/$B22</f>
        <v>12.4566602496903</v>
      </c>
      <c r="H21" s="49" t="n">
        <f aca="false">MIN('plafond sécu etCNAV'!$F21, 'grilles et calculs individuels'!D22*'données complémentaires'!$J21)*$I$1/$B22</f>
        <v>13.3074015443891</v>
      </c>
      <c r="I21" s="49" t="n">
        <f aca="false">MIN('plafond sécu etCNAV'!$F21, 'grilles et calculs individuels'!E20*'données complémentaires'!$J21)*$I$1/$B22</f>
        <v>13.3074015443891</v>
      </c>
      <c r="J21" s="49" t="n">
        <f aca="false">MIN('plafond sécu etCNAV'!$F21, 'grilles et calculs individuels'!F18*'données complémentaires'!$J21)*$I$1/$B22</f>
        <v>13.3074015443891</v>
      </c>
      <c r="K21" s="49" t="n">
        <f aca="false">MIN('plafond sécu etCNAV'!$F21, 'grilles et calculs individuels'!G12*'données complémentaires'!$J21)*$I$1/$B22</f>
        <v>10.4603571128305</v>
      </c>
      <c r="L21" s="49" t="n">
        <f aca="false">MIN('plafond sécu etCNAV'!$F21, 'grilles et calculs individuels'!H20*'données complémentaires'!$J21)*$I$1/$B22</f>
        <v>10.4603571128305</v>
      </c>
      <c r="M21" s="49" t="n">
        <f aca="false">MIN('plafond sécu etCNAV'!$F21, 'grilles et calculs individuels'!I16*'données complémentaires'!$J21)*$I$1/$B22</f>
        <v>8.70370462609646</v>
      </c>
      <c r="N21" s="49" t="n">
        <f aca="false">MIN('plafond sécu etCNAV'!$F21, 'grilles et calculs individuels'!J22*'données complémentaires'!$J21)*$I$1/$B22</f>
        <v>13.3074015443891</v>
      </c>
    </row>
    <row r="22" customFormat="false" ht="12.85" hidden="false" customHeight="false" outlineLevel="0" collapsed="false">
      <c r="A22" s="0" t="n">
        <v>1996</v>
      </c>
      <c r="B22" s="25" t="n">
        <f aca="false">B21/(1+C21)</f>
        <v>9.38785829699972</v>
      </c>
      <c r="C22" s="4" t="n">
        <v>0.056415376934597</v>
      </c>
      <c r="F22" s="5" t="n">
        <v>19</v>
      </c>
      <c r="G22" s="49" t="n">
        <f aca="false">MIN('plafond sécu etCNAV'!$F22, 'grilles et calculs individuels'!C20*'données complémentaires'!$J22)*$I$1/$B23</f>
        <v>12.3687416670052</v>
      </c>
      <c r="H22" s="49" t="n">
        <f aca="false">MIN('plafond sécu etCNAV'!$F22, 'grilles et calculs individuels'!D23*'données complémentaires'!$J22)*$I$1/$B23</f>
        <v>13.5982336466404</v>
      </c>
      <c r="I22" s="49" t="n">
        <f aca="false">MIN('plafond sécu etCNAV'!$F22, 'grilles et calculs individuels'!E21*'données complémentaires'!$J22)*$I$1/$B23</f>
        <v>13.5982336466404</v>
      </c>
      <c r="J22" s="49" t="n">
        <f aca="false">MIN('plafond sécu etCNAV'!$F22, 'grilles et calculs individuels'!F19*'données complémentaires'!$J22)*$I$1/$B23</f>
        <v>13.5982336466404</v>
      </c>
      <c r="K22" s="49" t="n">
        <f aca="false">MIN('plafond sécu etCNAV'!$F22, 'grilles et calculs individuels'!G13*'données complémentaires'!$J22)*$I$1/$B23</f>
        <v>10.9233766944835</v>
      </c>
      <c r="L22" s="49" t="n">
        <f aca="false">MIN('plafond sécu etCNAV'!$F22, 'grilles et calculs individuels'!H21*'données complémentaires'!$J22)*$I$1/$B23</f>
        <v>10.9233766944835</v>
      </c>
      <c r="M22" s="49" t="n">
        <f aca="false">MIN('plafond sécu etCNAV'!$F22, 'grilles et calculs individuels'!I17*'données complémentaires'!$J22)*$I$1/$B23</f>
        <v>9.03332097869239</v>
      </c>
      <c r="N22" s="49" t="n">
        <f aca="false">MIN('plafond sécu etCNAV'!$F22, 'grilles et calculs individuels'!J23*'données complémentaires'!$J22)*$I$1/$B23</f>
        <v>13.5982336466404</v>
      </c>
    </row>
    <row r="23" customFormat="false" ht="12.85" hidden="false" customHeight="false" outlineLevel="0" collapsed="false">
      <c r="A23" s="0" t="n">
        <v>1995</v>
      </c>
      <c r="B23" s="25" t="n">
        <f aca="false">B22/(1+C22)</f>
        <v>8.88652181894634</v>
      </c>
      <c r="C23" s="4" t="n">
        <v>0.026127049180328</v>
      </c>
      <c r="F23" s="5" t="n">
        <v>20</v>
      </c>
      <c r="G23" s="49" t="n">
        <f aca="false">MIN('plafond sécu etCNAV'!$F23, 'grilles et calculs individuels'!C21*'données complémentaires'!$J23)*$I$1/$B24</f>
        <v>12.3518664740528</v>
      </c>
      <c r="H23" s="49" t="n">
        <f aca="false">MIN('plafond sécu etCNAV'!$F23, 'grilles et calculs individuels'!D24*'données complémentaires'!$J23)*$I$1/$B24</f>
        <v>13.6999431532859</v>
      </c>
      <c r="I23" s="49" t="n">
        <f aca="false">MIN('plafond sécu etCNAV'!$F23, 'grilles et calculs individuels'!E22*'données complémentaires'!$J23)*$I$1/$B24</f>
        <v>13.6999431532859</v>
      </c>
      <c r="J23" s="49" t="n">
        <f aca="false">MIN('plafond sécu etCNAV'!$F23, 'grilles et calculs individuels'!F20*'données complémentaires'!$J23)*$I$1/$B24</f>
        <v>13.6999431532859</v>
      </c>
      <c r="K23" s="49" t="n">
        <f aca="false">MIN('plafond sécu etCNAV'!$F23, 'grilles et calculs individuels'!G14*'données complémentaires'!$J23)*$I$1/$B24</f>
        <v>10.5476551967311</v>
      </c>
      <c r="L23" s="49" t="n">
        <f aca="false">MIN('plafond sécu etCNAV'!$F23, 'grilles et calculs individuels'!H22*'données complémentaires'!$J23)*$I$1/$B24</f>
        <v>10.5476551967311</v>
      </c>
      <c r="M23" s="49" t="n">
        <f aca="false">MIN('plafond sécu etCNAV'!$F23, 'grilles et calculs individuels'!I18*'données complémentaires'!$J23)*$I$1/$B24</f>
        <v>9.02099644005938</v>
      </c>
      <c r="N23" s="49" t="n">
        <f aca="false">MIN('plafond sécu etCNAV'!$F23, 'grilles et calculs individuels'!J24*'données complémentaires'!$J23)*$I$1/$B24</f>
        <v>13.6999431532859</v>
      </c>
    </row>
    <row r="24" customFormat="false" ht="12.85" hidden="false" customHeight="false" outlineLevel="0" collapsed="false">
      <c r="A24" s="0" t="n">
        <v>1994</v>
      </c>
      <c r="B24" s="25" t="n">
        <f aca="false">B23/(1+C23)</f>
        <v>8.66025491292224</v>
      </c>
      <c r="C24" s="4" t="n">
        <v>0.0124481327800836</v>
      </c>
      <c r="F24" s="5" t="n">
        <v>21</v>
      </c>
      <c r="G24" s="49" t="n">
        <f aca="false">MIN('plafond sécu etCNAV'!$F24, 'grilles et calculs individuels'!C22*'données complémentaires'!$J24)*$I$1/$B25</f>
        <v>12.3640881678476</v>
      </c>
      <c r="H24" s="49" t="n">
        <f aca="false">MIN('plafond sécu etCNAV'!$F24, 'grilles et calculs individuels'!D25*'données complémentaires'!$J24)*$I$1/$B25</f>
        <v>13.5780963858409</v>
      </c>
      <c r="I24" s="49" t="n">
        <f aca="false">MIN('plafond sécu etCNAV'!$F24, 'grilles et calculs individuels'!E23*'données complémentaires'!$J24)*$I$1/$B25</f>
        <v>13.5780963858409</v>
      </c>
      <c r="J24" s="49" t="n">
        <f aca="false">MIN('plafond sécu etCNAV'!$F24, 'grilles et calculs individuels'!F21*'données complémentaires'!$J24)*$I$1/$B25</f>
        <v>13.5780963858409</v>
      </c>
      <c r="K24" s="49" t="n">
        <f aca="false">MIN('plafond sécu etCNAV'!$F24, 'grilles et calculs individuels'!G15*'données complémentaires'!$J24)*$I$1/$B25</f>
        <v>10.5580916932994</v>
      </c>
      <c r="L24" s="49" t="n">
        <f aca="false">MIN('plafond sécu etCNAV'!$F24, 'grilles et calculs individuels'!H23*'données complémentaires'!$J24)*$I$1/$B25</f>
        <v>10.5580916932994</v>
      </c>
      <c r="M24" s="49" t="n">
        <f aca="false">MIN('plafond sécu etCNAV'!$F24, 'grilles et calculs individuels'!I19*'données complémentaires'!$J24)*$I$1/$B25</f>
        <v>8.97435693725222</v>
      </c>
      <c r="N24" s="49" t="n">
        <f aca="false">MIN('plafond sécu etCNAV'!$F24, 'grilles et calculs individuels'!J25*'données complémentaires'!$J24)*$I$1/$B25</f>
        <v>13.5780963858409</v>
      </c>
    </row>
    <row r="25" customFormat="false" ht="12.85" hidden="false" customHeight="false" outlineLevel="0" collapsed="false">
      <c r="A25" s="0" t="n">
        <v>1993</v>
      </c>
      <c r="B25" s="25" t="n">
        <f aca="false">B24/(1+C24)</f>
        <v>8.5537763689109</v>
      </c>
      <c r="C25" s="4" t="n">
        <v>0.00260010400415987</v>
      </c>
      <c r="F25" s="5" t="n">
        <v>22</v>
      </c>
      <c r="G25" s="49" t="n">
        <f aca="false">MIN('plafond sécu etCNAV'!$F25, 'grilles et calculs individuels'!C23*'données complémentaires'!$J25)*$I$1/$B26</f>
        <v>12.067247912527</v>
      </c>
      <c r="H25" s="49" t="n">
        <f aca="false">MIN('plafond sécu etCNAV'!$F25, 'grilles et calculs individuels'!D26*'données complémentaires'!$J25)*$I$1/$B26</f>
        <v>13.0914584841533</v>
      </c>
      <c r="I25" s="49" t="n">
        <f aca="false">MIN('plafond sécu etCNAV'!$F25, 'grilles et calculs individuels'!E24*'données complémentaires'!$J25)*$I$1/$B26</f>
        <v>13.0914584841533</v>
      </c>
      <c r="J25" s="49" t="n">
        <f aca="false">MIN('plafond sécu etCNAV'!$F25, 'grilles et calculs individuels'!F22*'données complémentaires'!$J25)*$I$1/$B26</f>
        <v>13.0914584841533</v>
      </c>
      <c r="K25" s="49" t="n">
        <f aca="false">MIN('plafond sécu etCNAV'!$F25, 'grilles et calculs individuels'!G16*'données complémentaires'!$J25)*$I$1/$B26</f>
        <v>10.3046102726405</v>
      </c>
      <c r="L25" s="49" t="n">
        <f aca="false">MIN('plafond sécu etCNAV'!$F25, 'grilles et calculs individuels'!H24*'données complémentaires'!$J25)*$I$1/$B26</f>
        <v>10.3046102726405</v>
      </c>
      <c r="M25" s="49" t="n">
        <f aca="false">MIN('plafond sécu etCNAV'!$F25, 'grilles et calculs individuels'!I20*'données complémentaires'!$J25)*$I$1/$B26</f>
        <v>8.75889823391494</v>
      </c>
      <c r="N25" s="49" t="n">
        <f aca="false">MIN('plafond sécu etCNAV'!$F25, 'grilles et calculs individuels'!J26*'données complémentaires'!$J25)*$I$1/$B26</f>
        <v>13.0914584841533</v>
      </c>
    </row>
    <row r="26" customFormat="false" ht="12.85" hidden="false" customHeight="false" outlineLevel="0" collapsed="false">
      <c r="A26" s="0" t="n">
        <v>1992</v>
      </c>
      <c r="B26" s="25" t="n">
        <f aca="false">B25/(1+C25)</f>
        <v>8.53159333890854</v>
      </c>
      <c r="C26" s="4" t="n">
        <v>0.0228723404255297</v>
      </c>
      <c r="F26" s="5" t="n">
        <v>23</v>
      </c>
      <c r="G26" s="49" t="n">
        <f aca="false">MIN('plafond sécu etCNAV'!$F26, 'grilles et calculs individuels'!C24*'données complémentaires'!$J26)*$I$1/$B27</f>
        <v>11.4835616394614</v>
      </c>
      <c r="H26" s="49" t="n">
        <f aca="false">MIN('plafond sécu etCNAV'!$F26, 'grilles et calculs individuels'!D27*'données complémentaires'!$J26)*$I$1/$B27</f>
        <v>12.8058163596401</v>
      </c>
      <c r="I26" s="49" t="n">
        <f aca="false">MIN('plafond sécu etCNAV'!$F26, 'grilles et calculs individuels'!E25*'données complémentaires'!$J26)*$I$1/$B27</f>
        <v>12.8058163596401</v>
      </c>
      <c r="J26" s="49" t="n">
        <f aca="false">MIN('plafond sécu etCNAV'!$F26, 'grilles et calculs individuels'!F23*'données complémentaires'!$J26)*$I$1/$B27</f>
        <v>12.8058163596401</v>
      </c>
      <c r="K26" s="49" t="n">
        <f aca="false">MIN('plafond sécu etCNAV'!$F26, 'grilles et calculs individuels'!G17*'données complémentaires'!$J26)*$I$1/$B27</f>
        <v>10.267670903184</v>
      </c>
      <c r="L26" s="49" t="n">
        <f aca="false">MIN('plafond sécu etCNAV'!$F26, 'grilles et calculs individuels'!H25*'données complémentaires'!$J26)*$I$1/$B27</f>
        <v>10.267670903184</v>
      </c>
      <c r="M26" s="49" t="n">
        <f aca="false">MIN('plafond sécu etCNAV'!$F26, 'grilles et calculs individuels'!I21*'données complémentaires'!$J26)*$I$1/$B27</f>
        <v>8.70048134600097</v>
      </c>
      <c r="N26" s="49" t="n">
        <f aca="false">MIN('plafond sécu etCNAV'!$F26, 'grilles et calculs individuels'!J27*'données complémentaires'!$J26)*$I$1/$B27</f>
        <v>12.8058163596401</v>
      </c>
    </row>
    <row r="27" customFormat="false" ht="12.85" hidden="false" customHeight="false" outlineLevel="0" collapsed="false">
      <c r="A27" s="0" t="n">
        <v>1991</v>
      </c>
      <c r="B27" s="25" t="n">
        <f aca="false">B26/(1+C26)</f>
        <v>8.34081928088824</v>
      </c>
      <c r="C27" s="4" t="n">
        <v>0.032399780340475</v>
      </c>
      <c r="F27" s="5" t="n">
        <v>24</v>
      </c>
      <c r="G27" s="49" t="n">
        <f aca="false">MIN('plafond sécu etCNAV'!$F27, 'grilles et calculs individuels'!C25*'données complémentaires'!$J27)*$I$1/$B28</f>
        <v>11.6403088778001</v>
      </c>
      <c r="H27" s="49" t="n">
        <f aca="false">MIN('plafond sécu etCNAV'!$F27, 'grilles et calculs individuels'!D28*'données complémentaires'!$J27)*$I$1/$B28</f>
        <v>12.5713889917915</v>
      </c>
      <c r="I27" s="49" t="n">
        <f aca="false">MIN('plafond sécu etCNAV'!$F27, 'grilles et calculs individuels'!E26*'données complémentaires'!$J27)*$I$1/$B28</f>
        <v>12.5713889917915</v>
      </c>
      <c r="J27" s="49" t="n">
        <f aca="false">MIN('plafond sécu etCNAV'!$F27, 'grilles et calculs individuels'!F24*'données complémentaires'!$J27)*$I$1/$B28</f>
        <v>12.5713889917915</v>
      </c>
      <c r="K27" s="49" t="n">
        <f aca="false">MIN('plafond sécu etCNAV'!$F27, 'grilles et calculs individuels'!G18*'données complémentaires'!$J27)*$I$1/$B28</f>
        <v>10.1613359635749</v>
      </c>
      <c r="L27" s="49" t="n">
        <f aca="false">MIN('plafond sécu etCNAV'!$F27, 'grilles et calculs individuels'!H26*'données complémentaires'!$J27)*$I$1/$B28</f>
        <v>10.1613359635749</v>
      </c>
      <c r="M27" s="49" t="n">
        <f aca="false">MIN('plafond sécu etCNAV'!$F27, 'grilles et calculs individuels'!I22*'données complémentaires'!$J27)*$I$1/$B28</f>
        <v>8.79185306511705</v>
      </c>
      <c r="N27" s="49" t="n">
        <f aca="false">MIN('plafond sécu etCNAV'!$F27, 'grilles et calculs individuels'!J28*'données complémentaires'!$J27)*$I$1/$B28</f>
        <v>12.5713889917915</v>
      </c>
    </row>
    <row r="28" customFormat="false" ht="12.85" hidden="false" customHeight="false" outlineLevel="0" collapsed="false">
      <c r="A28" s="0" t="n">
        <v>1990</v>
      </c>
      <c r="B28" s="25" t="n">
        <f aca="false">B27/(1+C27)</f>
        <v>8.07905952686034</v>
      </c>
      <c r="C28" s="4" t="n">
        <v>0.0459506031016665</v>
      </c>
      <c r="F28" s="5" t="n">
        <v>25</v>
      </c>
      <c r="G28" s="49" t="n">
        <f aca="false">MIN('plafond sécu etCNAV'!$F28, 'grilles et calculs individuels'!C26*'données complémentaires'!$J28)*$I$1/$B29</f>
        <v>11.8804998720331</v>
      </c>
      <c r="H28" s="49" t="n">
        <f aca="false">MIN('plafond sécu etCNAV'!$F28, 'grilles et calculs individuels'!D29*'données complémentaires'!$J28)*$I$1/$B29</f>
        <v>12.5725469196886</v>
      </c>
      <c r="I28" s="49" t="n">
        <f aca="false">MIN('plafond sécu etCNAV'!$F28, 'grilles et calculs individuels'!E27*'données complémentaires'!$J28)*$I$1/$B29</f>
        <v>12.5725469196886</v>
      </c>
      <c r="J28" s="49" t="n">
        <f aca="false">MIN('plafond sécu etCNAV'!$F28, 'grilles et calculs individuels'!F25*'données complémentaires'!$J28)*$I$1/$B29</f>
        <v>12.5725469196886</v>
      </c>
      <c r="K28" s="49" t="n">
        <f aca="false">MIN('plafond sécu etCNAV'!$F28, 'grilles et calculs individuels'!G19*'données complémentaires'!$J28)*$I$1/$B29</f>
        <v>10.3710092130951</v>
      </c>
      <c r="L28" s="49" t="n">
        <f aca="false">MIN('plafond sécu etCNAV'!$F28, 'grilles et calculs individuels'!H27*'données complémentaires'!$J28)*$I$1/$B29</f>
        <v>10.3710092130951</v>
      </c>
      <c r="M28" s="49" t="n">
        <f aca="false">MIN('plafond sécu etCNAV'!$F28, 'grilles et calculs individuels'!I29*'données complémentaires'!$J28)*$I$1/$B29</f>
        <v>0</v>
      </c>
      <c r="N28" s="49" t="n">
        <f aca="false">MIN('plafond sécu etCNAV'!$F28, 'grilles et calculs individuels'!J29*'données complémentaires'!$J28)*$I$1/$B29</f>
        <v>12.5725469196886</v>
      </c>
    </row>
    <row r="29" customFormat="false" ht="12.85" hidden="false" customHeight="false" outlineLevel="0" collapsed="false">
      <c r="A29" s="0" t="n">
        <v>1989</v>
      </c>
      <c r="B29" s="25" t="n">
        <f aca="false">B28/(1+C28)</f>
        <v>7.72413104682254</v>
      </c>
      <c r="C29" s="4" t="n">
        <v>0.0437649880095886</v>
      </c>
      <c r="F29" s="5" t="n">
        <v>26</v>
      </c>
      <c r="G29" s="49" t="n">
        <f aca="false">MIN('plafond sécu etCNAV'!$F29, 'grilles et calculs individuels'!C27*'données complémentaires'!$J29)*$I$1/$B30</f>
        <v>11.5772376853196</v>
      </c>
      <c r="H29" s="49" t="n">
        <f aca="false">MIN('plafond sécu etCNAV'!$F29, 'grilles et calculs individuels'!D30*'données complémentaires'!$J29)*$I$1/$B30</f>
        <v>12.6034781228515</v>
      </c>
      <c r="I29" s="49" t="n">
        <f aca="false">MIN('plafond sécu etCNAV'!$F29, 'grilles et calculs individuels'!E28*'données complémentaires'!$J29)*$I$1/$B30</f>
        <v>12.6034781228515</v>
      </c>
      <c r="J29" s="49" t="n">
        <f aca="false">MIN('plafond sécu etCNAV'!$F29, 'grilles et calculs individuels'!F26*'données complémentaires'!$J29)*$I$1/$B30</f>
        <v>12.6034781228515</v>
      </c>
      <c r="K29" s="49" t="n">
        <f aca="false">MIN('plafond sécu etCNAV'!$F29, 'grilles et calculs individuels'!G20*'données complémentaires'!$J29)*$I$1/$B30</f>
        <v>10.6053218925005</v>
      </c>
      <c r="L29" s="49" t="n">
        <f aca="false">MIN('plafond sécu etCNAV'!$F29, 'grilles et calculs individuels'!H28*'données complémentaires'!$J29)*$I$1/$B30</f>
        <v>10.6053218925005</v>
      </c>
      <c r="M29" s="49" t="n">
        <f aca="false">MIN('plafond sécu etCNAV'!$F29, 'grilles et calculs individuels'!I30*'données complémentaires'!$J29)*$I$1/$B30</f>
        <v>0</v>
      </c>
      <c r="N29" s="49" t="n">
        <f aca="false">MIN('plafond sécu etCNAV'!$F29, 'grilles et calculs individuels'!J30*'données complémentaires'!$J29)*$I$1/$B30</f>
        <v>12.6034781228515</v>
      </c>
    </row>
    <row r="30" customFormat="false" ht="12.85" hidden="false" customHeight="false" outlineLevel="0" collapsed="false">
      <c r="A30" s="0" t="n">
        <v>1988</v>
      </c>
      <c r="B30" s="25" t="n">
        <f aca="false">B29/(1+C29)</f>
        <v>7.40025880878808</v>
      </c>
      <c r="C30" s="4" t="n">
        <v>0.0411985018726629</v>
      </c>
      <c r="F30" s="5" t="n">
        <v>27</v>
      </c>
      <c r="G30" s="49" t="n">
        <f aca="false">MIN('plafond sécu etCNAV'!$F30, 'grilles et calculs individuels'!C28*'données complémentaires'!$J30)*$I$1/$B31</f>
        <v>11.8161008372002</v>
      </c>
      <c r="H30" s="49" t="n">
        <f aca="false">MIN('plafond sécu etCNAV'!$F30, 'grilles et calculs individuels'!D31*'données complémentaires'!$J30)*$I$1/$B31</f>
        <v>12.7365076842436</v>
      </c>
      <c r="I30" s="49" t="n">
        <f aca="false">MIN('plafond sécu etCNAV'!$F30, 'grilles et calculs individuels'!E29*'données complémentaires'!$J30)*$I$1/$B31</f>
        <v>12.7365076842436</v>
      </c>
      <c r="J30" s="49" t="n">
        <f aca="false">MIN('plafond sécu etCNAV'!$F30, 'grilles et calculs individuels'!F27*'données complémentaires'!$J30)*$I$1/$B31</f>
        <v>12.7365076842436</v>
      </c>
      <c r="K30" s="49" t="n">
        <f aca="false">MIN('plafond sécu etCNAV'!$F30, 'grilles et calculs individuels'!G21*'données complémentaires'!$J30)*$I$1/$B31</f>
        <v>10.3572902841446</v>
      </c>
      <c r="L30" s="49" t="n">
        <f aca="false">MIN('plafond sécu etCNAV'!$F30, 'grilles et calculs individuels'!H29*'données complémentaires'!$J30)*$I$1/$B31</f>
        <v>10.3572902841446</v>
      </c>
      <c r="M30" s="49" t="n">
        <f aca="false">MIN('plafond sécu etCNAV'!$F30, 'grilles et calculs individuels'!I31*'données complémentaires'!$J30)*$I$1/$B31</f>
        <v>0</v>
      </c>
      <c r="N30" s="49" t="n">
        <f aca="false">MIN('plafond sécu etCNAV'!$F30, 'grilles et calculs individuels'!J31*'données complémentaires'!$J30)*$I$1/$B31</f>
        <v>12.7365076842436</v>
      </c>
    </row>
    <row r="31" customFormat="false" ht="12.85" hidden="false" customHeight="false" outlineLevel="0" collapsed="false">
      <c r="A31" s="0" t="n">
        <v>1987</v>
      </c>
      <c r="B31" s="25" t="n">
        <f aca="false">B30/(1+C30)</f>
        <v>7.10744281275687</v>
      </c>
      <c r="C31" s="4" t="n">
        <v>0.026923076923076</v>
      </c>
      <c r="F31" s="5" t="n">
        <v>28</v>
      </c>
      <c r="G31" s="49" t="n">
        <f aca="false">MIN('plafond sécu etCNAV'!$F31, 'grilles et calculs individuels'!C29*'données complémentaires'!$J31)*$I$1/$B32</f>
        <v>11.9843067847583</v>
      </c>
      <c r="H31" s="49" t="n">
        <f aca="false">MIN('plafond sécu etCNAV'!$F31, 'grilles et calculs individuels'!D32*'données complémentaires'!$J31)*$I$1/$B32</f>
        <v>12.5594100175269</v>
      </c>
      <c r="I31" s="49" t="n">
        <f aca="false">MIN('plafond sécu etCNAV'!$F31, 'grilles et calculs individuels'!E30*'données complémentaires'!$J31)*$I$1/$B32</f>
        <v>12.5594100175269</v>
      </c>
      <c r="J31" s="49" t="n">
        <f aca="false">MIN('plafond sécu etCNAV'!$F31, 'grilles et calculs individuels'!F28*'données complémentaires'!$J31)*$I$1/$B32</f>
        <v>12.5594100175269</v>
      </c>
      <c r="K31" s="49" t="n">
        <f aca="false">MIN('plafond sécu etCNAV'!$F31, 'grilles et calculs individuels'!G22*'données complémentaires'!$J31)*$I$1/$B32</f>
        <v>10.5047296002423</v>
      </c>
      <c r="L31" s="49" t="n">
        <f aca="false">MIN('plafond sécu etCNAV'!$F31, 'grilles et calculs individuels'!H30*'données complémentaires'!$J31)*$I$1/$B32</f>
        <v>10.5047296002423</v>
      </c>
      <c r="M31" s="49" t="n">
        <f aca="false">MIN('plafond sécu etCNAV'!$F31, 'grilles et calculs individuels'!I32*'données complémentaires'!$J31)*$I$1/$B32</f>
        <v>0</v>
      </c>
      <c r="N31" s="49" t="n">
        <f aca="false">MIN('plafond sécu etCNAV'!$F31, 'grilles et calculs individuels'!J32*'données complémentaires'!$J31)*$I$1/$B32</f>
        <v>12.5594100175269</v>
      </c>
    </row>
    <row r="32" customFormat="false" ht="12.85" hidden="false" customHeight="false" outlineLevel="0" collapsed="false">
      <c r="A32" s="0" t="n">
        <v>1986</v>
      </c>
      <c r="B32" s="25" t="n">
        <f aca="false">B31/(1+C31)</f>
        <v>6.92110536073703</v>
      </c>
      <c r="C32" s="4" t="n">
        <v>0.0526315789473683</v>
      </c>
      <c r="F32" s="5" t="n">
        <v>29</v>
      </c>
      <c r="G32" s="49" t="n">
        <f aca="false">MIN('plafond sécu etCNAV'!$F32, 'grilles et calculs individuels'!C30*'données complémentaires'!$J32)*$I$1/$B33</f>
        <v>11.9010356424114</v>
      </c>
      <c r="H32" s="49" t="n">
        <f aca="false">MIN('plafond sécu etCNAV'!$F32, 'grilles et calculs individuels'!D33*'données complémentaires'!$J32)*$I$1/$B33</f>
        <v>12.5524518956336</v>
      </c>
      <c r="I32" s="49" t="n">
        <f aca="false">MIN('plafond sécu etCNAV'!$F32, 'grilles et calculs individuels'!E31*'données complémentaires'!$J32)*$I$1/$B33</f>
        <v>12.5524518956336</v>
      </c>
      <c r="J32" s="49" t="n">
        <f aca="false">MIN('plafond sécu etCNAV'!$F32, 'grilles et calculs individuels'!F29*'données complémentaires'!$J32)*$I$1/$B33</f>
        <v>12.5524518956336</v>
      </c>
      <c r="K32" s="49" t="n">
        <f aca="false">MIN('plafond sécu etCNAV'!$F32, 'grilles et calculs individuels'!G23*'données complémentaires'!$J32)*$I$1/$B33</f>
        <v>10.8329931372701</v>
      </c>
      <c r="L32" s="49" t="n">
        <f aca="false">MIN('plafond sécu etCNAV'!$F32, 'grilles et calculs individuels'!H31*'données complémentaires'!$J32)*$I$1/$B33</f>
        <v>10.8329931372701</v>
      </c>
      <c r="M32" s="49" t="n">
        <f aca="false">MIN('plafond sécu etCNAV'!$F32, 'grilles et calculs individuels'!I33*'données complémentaires'!$J32)*$I$1/$B33</f>
        <v>0</v>
      </c>
      <c r="N32" s="49" t="n">
        <f aca="false">MIN('plafond sécu etCNAV'!$F32, 'grilles et calculs individuels'!J33*'données complémentaires'!$J32)*$I$1/$B33</f>
        <v>12.5524518956336</v>
      </c>
    </row>
    <row r="33" customFormat="false" ht="12.85" hidden="false" customHeight="false" outlineLevel="0" collapsed="false">
      <c r="A33" s="0" t="n">
        <v>1985</v>
      </c>
      <c r="B33" s="25" t="n">
        <f aca="false">B32/(1+C32)</f>
        <v>6.57505009270018</v>
      </c>
      <c r="C33" s="4" t="n">
        <v>0.0677233429394784</v>
      </c>
      <c r="F33" s="5" t="n">
        <v>30</v>
      </c>
      <c r="G33" s="49" t="n">
        <f aca="false">MIN('plafond sécu etCNAV'!$F33, 'grilles et calculs individuels'!C31*'données complémentaires'!$J33)*$I$1/$B34</f>
        <v>12.1812247530686</v>
      </c>
      <c r="H33" s="49" t="n">
        <f aca="false">MIN('plafond sécu etCNAV'!$F33, 'grilles et calculs individuels'!D34*'données complémentaires'!$J33)*$I$1/$B34</f>
        <v>12.5308355976478</v>
      </c>
      <c r="I33" s="49" t="n">
        <f aca="false">MIN('plafond sécu etCNAV'!$F33, 'grilles et calculs individuels'!E32*'données complémentaires'!$J33)*$I$1/$B34</f>
        <v>12.5308355976478</v>
      </c>
      <c r="J33" s="49" t="n">
        <f aca="false">MIN('plafond sécu etCNAV'!$F33, 'grilles et calculs individuels'!F30*'données complémentaires'!$J33)*$I$1/$B34</f>
        <v>12.5308355976478</v>
      </c>
      <c r="K33" s="49" t="n">
        <f aca="false">MIN('plafond sécu etCNAV'!$F33, 'grilles et calculs individuels'!G24*'données complémentaires'!$J33)*$I$1/$B34</f>
        <v>10.6507889530807</v>
      </c>
      <c r="L33" s="49" t="n">
        <f aca="false">MIN('plafond sécu etCNAV'!$F33, 'grilles et calculs individuels'!H32*'données complémentaires'!$J33)*$I$1/$B34</f>
        <v>10.6507889530807</v>
      </c>
      <c r="M33" s="49" t="n">
        <f aca="false">MIN('plafond sécu etCNAV'!$F33, 'grilles et calculs individuels'!I34*'données complémentaires'!$J33)*$I$1/$B34</f>
        <v>0</v>
      </c>
      <c r="N33" s="49" t="n">
        <f aca="false">MIN('plafond sécu etCNAV'!$F33, 'grilles et calculs individuels'!J34*'données complémentaires'!$J33)*$I$1/$B34</f>
        <v>12.5308355976478</v>
      </c>
    </row>
    <row r="34" customFormat="false" ht="12.85" hidden="false" customHeight="false" outlineLevel="0" collapsed="false">
      <c r="A34" s="0" t="n">
        <v>1984</v>
      </c>
      <c r="B34" s="25" t="n">
        <f aca="false">B33/(1+C33)</f>
        <v>6.15800912865579</v>
      </c>
      <c r="C34" s="4" t="n">
        <v>0.061973986228007</v>
      </c>
      <c r="F34" s="5" t="n">
        <v>31</v>
      </c>
      <c r="G34" s="49" t="n">
        <f aca="false">MIN('plafond sécu etCNAV'!$F34, 'grilles et calculs individuels'!C32*'données complémentaires'!$J34)*$I$1/$B35</f>
        <v>11.4129589322746</v>
      </c>
      <c r="H34" s="49" t="n">
        <f aca="false">MIN('plafond sécu etCNAV'!$F34, 'grilles et calculs individuels'!D35*'données complémentaires'!$J34)*$I$1/$B35</f>
        <v>12.2554513568523</v>
      </c>
      <c r="I34" s="49" t="n">
        <f aca="false">MIN('plafond sécu etCNAV'!$F34, 'grilles et calculs individuels'!E33*'données complémentaires'!$J34)*$I$1/$B35</f>
        <v>12.2554513568523</v>
      </c>
      <c r="J34" s="49" t="n">
        <f aca="false">MIN('plafond sécu etCNAV'!$F34, 'grilles et calculs individuels'!F31*'données complémentaires'!$J34)*$I$1/$B35</f>
        <v>12.2554513568523</v>
      </c>
      <c r="K34" s="49" t="n">
        <f aca="false">MIN('plafond sécu etCNAV'!$F34, 'grilles et calculs individuels'!G25*'données complémentaires'!$J34)*$I$1/$B35</f>
        <v>10.3781838138038</v>
      </c>
      <c r="L34" s="49" t="n">
        <f aca="false">MIN('plafond sécu etCNAV'!$F34, 'grilles et calculs individuels'!H33*'données complémentaires'!$J34)*$I$1/$B35</f>
        <v>10.3781838138038</v>
      </c>
      <c r="M34" s="49" t="n">
        <f aca="false">MIN('plafond sécu etCNAV'!$F34, 'grilles et calculs individuels'!I35*'données complémentaires'!$J34)*$I$1/$B35</f>
        <v>0</v>
      </c>
      <c r="N34" s="49" t="n">
        <f aca="false">MIN('plafond sécu etCNAV'!$F34, 'grilles et calculs individuels'!J35*'données complémentaires'!$J34)*$I$1/$B35</f>
        <v>12.2554513568523</v>
      </c>
    </row>
    <row r="35" customFormat="false" ht="12.85" hidden="false" customHeight="false" outlineLevel="0" collapsed="false">
      <c r="A35" s="0" t="n">
        <v>1983</v>
      </c>
      <c r="B35" s="25" t="n">
        <f aca="false">B34/(1+C34)</f>
        <v>5.7986440426175</v>
      </c>
      <c r="C35" s="4" t="n">
        <v>0.109507640067912</v>
      </c>
      <c r="F35" s="5" t="n">
        <v>32</v>
      </c>
      <c r="G35" s="49" t="n">
        <f aca="false">MIN('plafond sécu etCNAV'!$F35, 'grilles et calculs individuels'!C33*'données complémentaires'!$J35)*$I$1/$B36</f>
        <v>11.6074982295058</v>
      </c>
      <c r="H35" s="49" t="n">
        <f aca="false">MIN('plafond sécu etCNAV'!$F35, 'grilles et calculs individuels'!D36*'données complémentaires'!$J35)*$I$1/$B36</f>
        <v>12.1618992474252</v>
      </c>
      <c r="I35" s="49" t="n">
        <f aca="false">MIN('plafond sécu etCNAV'!$F35, 'grilles et calculs individuels'!E34*'données complémentaires'!$J35)*$I$1/$B36</f>
        <v>12.1618992474252</v>
      </c>
      <c r="J35" s="49" t="n">
        <f aca="false">MIN('plafond sécu etCNAV'!$F35, 'grilles et calculs individuels'!F32*'données complémentaires'!$J35)*$I$1/$B36</f>
        <v>12.1618992474252</v>
      </c>
      <c r="K35" s="49" t="n">
        <f aca="false">MIN('plafond sécu etCNAV'!$F35, 'grilles et calculs individuels'!G26*'données complémentaires'!$J35)*$I$1/$B36</f>
        <v>10.3384253046</v>
      </c>
      <c r="L35" s="49" t="n">
        <f aca="false">MIN('plafond sécu etCNAV'!$F35, 'grilles et calculs individuels'!H34*'données complémentaires'!$J35)*$I$1/$B36</f>
        <v>10.3384253046</v>
      </c>
      <c r="M35" s="49" t="n">
        <f aca="false">MIN('plafond sécu etCNAV'!$F35, 'grilles et calculs individuels'!I36*'données complémentaires'!$J35)*$I$1/$B36</f>
        <v>0</v>
      </c>
      <c r="N35" s="49" t="n">
        <f aca="false">MIN('plafond sécu etCNAV'!$F35, 'grilles et calculs individuels'!J36*'données complémentaires'!$J35)*$I$1/$B36</f>
        <v>12.1618992474252</v>
      </c>
    </row>
    <row r="36" customFormat="false" ht="12.85" hidden="false" customHeight="false" outlineLevel="0" collapsed="false">
      <c r="A36" s="0" t="n">
        <v>1982</v>
      </c>
      <c r="B36" s="25" t="n">
        <f aca="false">B35/(1+C35)</f>
        <v>5.22632186855655</v>
      </c>
      <c r="C36" s="4" t="n">
        <v>0.111320754716979</v>
      </c>
      <c r="F36" s="5" t="n">
        <v>33</v>
      </c>
      <c r="G36" s="49" t="n">
        <f aca="false">MIN('plafond sécu etCNAV'!$F36, 'grilles et calculs individuels'!C34*'données complémentaires'!$J36)*$I$1/$B37</f>
        <v>11.0334699354359</v>
      </c>
      <c r="H36" s="49" t="n">
        <f aca="false">MIN('plafond sécu etCNAV'!$F36, 'grilles et calculs individuels'!D37*'données complémentaires'!$J36)*$I$1/$B37</f>
        <v>11.3305856615496</v>
      </c>
      <c r="I36" s="49" t="n">
        <f aca="false">MIN('plafond sécu etCNAV'!$F36, 'grilles et calculs individuels'!E35*'données complémentaires'!$J36)*$I$1/$B37</f>
        <v>11.3305856615496</v>
      </c>
      <c r="J36" s="49" t="n">
        <f aca="false">MIN('plafond sécu etCNAV'!$F36, 'grilles et calculs individuels'!F33*'données complémentaires'!$J36)*$I$1/$B37</f>
        <v>11.3305856615496</v>
      </c>
      <c r="K36" s="49" t="n">
        <f aca="false">MIN('plafond sécu etCNAV'!$F36, 'grilles et calculs individuels'!G27*'données complémentaires'!$J36)*$I$1/$B37</f>
        <v>10.2082402602094</v>
      </c>
      <c r="L36" s="49" t="n">
        <f aca="false">MIN('plafond sécu etCNAV'!$F36, 'grilles et calculs individuels'!H35*'données complémentaires'!$J36)*$I$1/$B37</f>
        <v>10.2082402602094</v>
      </c>
      <c r="M36" s="49" t="n">
        <f aca="false">MIN('plafond sécu etCNAV'!$F36, 'grilles et calculs individuels'!I37*'données complémentaires'!$J36)*$I$1/$B37</f>
        <v>0</v>
      </c>
      <c r="N36" s="49" t="n">
        <f aca="false">MIN('plafond sécu etCNAV'!$F36, 'grilles et calculs individuels'!J37*'données complémentaires'!$J36)*$I$1/$B37</f>
        <v>11.2855867763036</v>
      </c>
    </row>
    <row r="37" customFormat="false" ht="12.85" hidden="false" customHeight="false" outlineLevel="0" collapsed="false">
      <c r="A37" s="0" t="n">
        <v>1981</v>
      </c>
      <c r="B37" s="25" t="n">
        <f aca="false">B36/(1+C36)</f>
        <v>4.70280236050081</v>
      </c>
      <c r="C37" s="4" t="n">
        <v>0.125265392781313</v>
      </c>
      <c r="F37" s="5" t="n">
        <v>34</v>
      </c>
      <c r="G37" s="49" t="n">
        <f aca="false">MIN('plafond sécu etCNAV'!$F37, 'grilles et calculs individuels'!C35*'données complémentaires'!$J37)*$I$1/$B38</f>
        <v>10.8954463407824</v>
      </c>
      <c r="H37" s="49" t="n">
        <f aca="false">MIN('plafond sécu etCNAV'!$F37, 'grilles et calculs individuels'!D38*'données complémentaires'!$J37)*$I$1/$B38</f>
        <v>11.1478322484605</v>
      </c>
      <c r="I37" s="49" t="n">
        <f aca="false">MIN('plafond sécu etCNAV'!$F37, 'grilles et calculs individuels'!E36*'données complémentaires'!$J37)*$I$1/$B38</f>
        <v>11.1478322484605</v>
      </c>
      <c r="J37" s="49" t="n">
        <f aca="false">MIN('plafond sécu etCNAV'!$F37, 'grilles et calculs individuels'!F34*'données complémentaires'!$J37)*$I$1/$B38</f>
        <v>11.1478322484605</v>
      </c>
      <c r="K37" s="49" t="n">
        <f aca="false">MIN('plafond sécu etCNAV'!$F37, 'grilles et calculs individuels'!G28*'données complémentaires'!$J37)*$I$1/$B38</f>
        <v>9.86928476676717</v>
      </c>
      <c r="L37" s="49" t="n">
        <f aca="false">MIN('plafond sécu etCNAV'!$F37, 'grilles et calculs individuels'!H36*'données complémentaires'!$J37)*$I$1/$B38</f>
        <v>9.86928476676717</v>
      </c>
      <c r="M37" s="49" t="n">
        <f aca="false">MIN('plafond sécu etCNAV'!$F37, 'grilles et calculs individuels'!I38*'données complémentaires'!$J37)*$I$1/$B38</f>
        <v>0</v>
      </c>
      <c r="N37" s="49" t="n">
        <f aca="false">MIN('plafond sécu etCNAV'!$F37, 'grilles et calculs individuels'!J38*'données complémentaires'!$J37)*$I$1/$B38</f>
        <v>0</v>
      </c>
    </row>
    <row r="38" customFormat="false" ht="12.85" hidden="false" customHeight="false" outlineLevel="0" collapsed="false">
      <c r="A38" s="0" t="n">
        <v>1980</v>
      </c>
      <c r="B38" s="25" t="n">
        <f aca="false">B37/(1+C37)</f>
        <v>4.17928285244507</v>
      </c>
      <c r="C38" s="4" t="n">
        <v>0.136308805790114</v>
      </c>
      <c r="F38" s="5" t="n">
        <v>35</v>
      </c>
      <c r="G38" s="49" t="n">
        <f aca="false">MIN('plafond sécu etCNAV'!$F38, 'grilles et calculs individuels'!C36*'données complémentaires'!$J38)*$I$1/$B39</f>
        <v>10.433490859168</v>
      </c>
      <c r="H38" s="49" t="n">
        <f aca="false">MIN('plafond sécu etCNAV'!$F38, 'grilles et calculs individuels'!D39*'données complémentaires'!$J38)*$I$1/$B39</f>
        <v>11.3020336075455</v>
      </c>
      <c r="I38" s="49" t="n">
        <f aca="false">MIN('plafond sécu etCNAV'!$F38, 'grilles et calculs individuels'!E37*'données complémentaires'!$J38)*$I$1/$B39</f>
        <v>11.3020336075455</v>
      </c>
      <c r="J38" s="49" t="n">
        <f aca="false">MIN('plafond sécu etCNAV'!$F38, 'grilles et calculs individuels'!F35*'données complémentaires'!$J38)*$I$1/$B39</f>
        <v>11.3020336075455</v>
      </c>
      <c r="K38" s="49" t="n">
        <f aca="false">MIN('plafond sécu etCNAV'!$F38, 'grilles et calculs individuels'!G29*'données complémentaires'!$J38)*$I$1/$B39</f>
        <v>9.80392272566613</v>
      </c>
      <c r="L38" s="49" t="n">
        <f aca="false">MIN('plafond sécu etCNAV'!$F38, 'grilles et calculs individuels'!H37*'données complémentaires'!$J38)*$I$1/$B39</f>
        <v>9.80392272566613</v>
      </c>
      <c r="M38" s="49" t="n">
        <f aca="false">MIN('plafond sécu etCNAV'!$F38, 'grilles et calculs individuels'!I39*'données complémentaires'!$J38)*$I$1/$B39</f>
        <v>0</v>
      </c>
      <c r="N38" s="49" t="n">
        <f aca="false">MIN('plafond sécu etCNAV'!$F38, 'grilles et calculs individuels'!J39*'données complémentaires'!$J38)*$I$1/$B39</f>
        <v>0</v>
      </c>
    </row>
    <row r="39" customFormat="false" ht="12.85" hidden="false" customHeight="false" outlineLevel="0" collapsed="false">
      <c r="A39" s="0" t="n">
        <v>1979</v>
      </c>
      <c r="B39" s="25" t="n">
        <f aca="false">B38/(1+C38)</f>
        <v>3.67794637439166</v>
      </c>
      <c r="C39" s="4" t="n">
        <v>0.117250673854441</v>
      </c>
      <c r="F39" s="5" t="n">
        <v>36</v>
      </c>
      <c r="G39" s="49" t="n">
        <f aca="false">MIN('plafond sécu etCNAV'!$F39, 'grilles et calculs individuels'!C37*'données complémentaires'!$J39)*$I$1/$B40</f>
        <v>10.5199667003692</v>
      </c>
      <c r="H39" s="49" t="n">
        <f aca="false">MIN('plafond sécu etCNAV'!$F39, 'grilles et calculs individuels'!D40*'données complémentaires'!$J39)*$I$1/$B40</f>
        <v>11.2995120035398</v>
      </c>
      <c r="I39" s="49" t="n">
        <f aca="false">MIN('plafond sécu etCNAV'!$F39, 'grilles et calculs individuels'!E38*'données complémentaires'!$J39)*$I$1/$B40</f>
        <v>11.2995120035398</v>
      </c>
      <c r="J39" s="49" t="n">
        <f aca="false">MIN('plafond sécu etCNAV'!$F39, 'grilles et calculs individuels'!F36*'données complémentaires'!$J39)*$I$1/$B40</f>
        <v>11.2995120035398</v>
      </c>
      <c r="K39" s="49" t="n">
        <f aca="false">MIN('plafond sécu etCNAV'!$F39, 'grilles et calculs individuels'!G30*'données complémentaires'!$J39)*$I$1/$B40</f>
        <v>9.82465940731541</v>
      </c>
      <c r="L39" s="49" t="n">
        <f aca="false">MIN('plafond sécu etCNAV'!$F39, 'grilles et calculs individuels'!H38*'données complémentaires'!$J39)*$I$1/$B40</f>
        <v>9.82465940731541</v>
      </c>
      <c r="M39" s="49" t="n">
        <f aca="false">MIN('plafond sécu etCNAV'!$F39, 'grilles et calculs individuels'!I40*'données complémentaires'!$J39)*$I$1/$B40</f>
        <v>0</v>
      </c>
      <c r="N39" s="49" t="n">
        <f aca="false">MIN('plafond sécu etCNAV'!$F39, 'grilles et calculs individuels'!J40*'données complémentaires'!$J39)*$I$1/$B40</f>
        <v>0</v>
      </c>
    </row>
    <row r="40" customFormat="false" ht="12.85" hidden="false" customHeight="false" outlineLevel="0" collapsed="false">
      <c r="A40" s="0" t="n">
        <v>1978</v>
      </c>
      <c r="B40" s="25" t="n">
        <f aca="false">B39/(1+C39)</f>
        <v>3.29196165235058</v>
      </c>
      <c r="C40" s="4" t="n">
        <v>0.100890207715134</v>
      </c>
      <c r="F40" s="5" t="n">
        <v>37</v>
      </c>
      <c r="G40" s="49" t="n">
        <f aca="false">MIN('plafond sécu etCNAV'!$F40, 'grilles et calculs individuels'!C38*'données complémentaires'!$J40)*$I$1/$B41</f>
        <v>10.245602963552</v>
      </c>
      <c r="H40" s="49" t="n">
        <f aca="false">MIN('plafond sécu etCNAV'!$F40, 'grilles et calculs individuels'!D41*'données complémentaires'!$J40)*$I$1/$B41</f>
        <v>11.2266687102826</v>
      </c>
      <c r="I40" s="49" t="n">
        <f aca="false">MIN('plafond sécu etCNAV'!$F40, 'grilles et calculs individuels'!E39*'données complémentaires'!$J40)*$I$1/$B41</f>
        <v>11.2266687102826</v>
      </c>
      <c r="J40" s="49" t="n">
        <f aca="false">MIN('plafond sécu etCNAV'!$F40, 'grilles et calculs individuels'!F37*'données complémentaires'!$J40)*$I$1/$B41</f>
        <v>11.2266687102826</v>
      </c>
      <c r="K40" s="49" t="n">
        <f aca="false">MIN('plafond sécu etCNAV'!$F40, 'grilles et calculs individuels'!G31*'données complémentaires'!$J40)*$I$1/$B41</f>
        <v>9.79355469965798</v>
      </c>
      <c r="L40" s="49" t="n">
        <f aca="false">MIN('plafond sécu etCNAV'!$F40, 'grilles et calculs individuels'!H39*'données complémentaires'!$J40)*$I$1/$B41</f>
        <v>9.79355469965798</v>
      </c>
      <c r="M40" s="49" t="n">
        <f aca="false">MIN('plafond sécu etCNAV'!$F40, 'grilles et calculs individuels'!I41*'données complémentaires'!$J40)*$I$1/$B41</f>
        <v>0</v>
      </c>
      <c r="N40" s="49" t="n">
        <f aca="false">MIN('plafond sécu etCNAV'!$F40, 'grilles et calculs individuels'!J41*'données complémentaires'!$J40)*$I$1/$B41</f>
        <v>0</v>
      </c>
    </row>
    <row r="41" customFormat="false" ht="12.85" hidden="false" customHeight="false" outlineLevel="0" collapsed="false">
      <c r="A41" s="0" t="n">
        <v>1977</v>
      </c>
      <c r="B41" s="25" t="n">
        <f aca="false">B40/(1+C40)</f>
        <v>2.99027244431845</v>
      </c>
      <c r="C41" s="4" t="n">
        <v>0.101307189542487</v>
      </c>
      <c r="F41" s="5" t="n">
        <v>38</v>
      </c>
      <c r="G41" s="49" t="n">
        <f aca="false">MIN('plafond sécu etCNAV'!$F41, 'grilles et calculs individuels'!C39*'données complémentaires'!$J41)*$I$1/$B42</f>
        <v>10.2806243543545</v>
      </c>
      <c r="H41" s="49" t="n">
        <f aca="false">MIN('plafond sécu etCNAV'!$F41, 'grilles et calculs individuels'!D42*'données complémentaires'!$J41)*$I$1/$B42</f>
        <v>10.8227907618219</v>
      </c>
      <c r="I41" s="49" t="n">
        <f aca="false">MIN('plafond sécu etCNAV'!$F41, 'grilles et calculs individuels'!E40*'données complémentaires'!$J41)*$I$1/$B42</f>
        <v>10.8227907618219</v>
      </c>
      <c r="J41" s="49" t="n">
        <f aca="false">MIN('plafond sécu etCNAV'!$F41, 'grilles et calculs individuels'!F38*'données complémentaires'!$J41)*$I$1/$B42</f>
        <v>10.8227907618219</v>
      </c>
      <c r="K41" s="49" t="n">
        <f aca="false">MIN('plafond sécu etCNAV'!$F41, 'grilles et calculs individuels'!G32*'données complémentaires'!$J41)*$I$1/$B42</f>
        <v>9.76656048522231</v>
      </c>
      <c r="L41" s="49" t="n">
        <f aca="false">MIN('plafond sécu etCNAV'!$F41, 'grilles et calculs individuels'!H40*'données complémentaires'!$J41)*$I$1/$B42</f>
        <v>9.76656048522231</v>
      </c>
      <c r="M41" s="49" t="n">
        <f aca="false">MIN('plafond sécu etCNAV'!$F41, 'grilles et calculs individuels'!I42*'données complémentaires'!$J41)*$I$1/$B42</f>
        <v>0</v>
      </c>
      <c r="N41" s="49" t="n">
        <f aca="false">MIN('plafond sécu etCNAV'!$F41, 'grilles et calculs individuels'!J42*'données complémentaires'!$J41)*$I$1/$B42</f>
        <v>0</v>
      </c>
    </row>
    <row r="42" customFormat="false" ht="12.85" hidden="false" customHeight="false" outlineLevel="0" collapsed="false">
      <c r="A42" s="0" t="n">
        <v>1976</v>
      </c>
      <c r="B42" s="25" t="n">
        <f aca="false">B41/(1+C41)</f>
        <v>2.71520287228915</v>
      </c>
      <c r="C42" s="4" t="n">
        <v>0.104693140794224</v>
      </c>
      <c r="F42" s="5" t="n">
        <v>39</v>
      </c>
      <c r="G42" s="49" t="n">
        <f aca="false">MIN('plafond sécu etCNAV'!$F42, 'grilles et calculs individuels'!C40*'données complémentaires'!$J42)*$I$1/$B43</f>
        <v>10.0029217878342</v>
      </c>
      <c r="H42" s="49" t="n">
        <f aca="false">MIN('plafond sécu etCNAV'!$F42, 'grilles et calculs individuels'!D43*'données complémentaires'!$J42)*$I$1/$B43</f>
        <v>10.4046273660754</v>
      </c>
      <c r="I42" s="49" t="n">
        <f aca="false">MIN('plafond sécu etCNAV'!$F42, 'grilles et calculs individuels'!E41*'données complémentaires'!$J42)*$I$1/$B43</f>
        <v>10.4046273660754</v>
      </c>
      <c r="J42" s="49" t="n">
        <f aca="false">MIN('plafond sécu etCNAV'!$F42, 'grilles et calculs individuels'!F39*'données complémentaires'!$J42)*$I$1/$B43</f>
        <v>10.4046273660754</v>
      </c>
      <c r="K42" s="49" t="n">
        <f aca="false">MIN('plafond sécu etCNAV'!$F42, 'grilles et calculs individuels'!G33*'données complémentaires'!$J42)*$I$1/$B43</f>
        <v>9.73171081498838</v>
      </c>
      <c r="L42" s="49" t="n">
        <f aca="false">MIN('plafond sécu etCNAV'!$F42, 'grilles et calculs individuels'!H41*'données complémentaires'!$J42)*$I$1/$B43</f>
        <v>9.73171081498838</v>
      </c>
      <c r="M42" s="49" t="n">
        <f aca="false">MIN('plafond sécu etCNAV'!$F42, 'grilles et calculs individuels'!I43*'données complémentaires'!$J42)*$I$1/$B43</f>
        <v>0</v>
      </c>
      <c r="N42" s="49" t="n">
        <f aca="false">MIN('plafond sécu etCNAV'!$F42, 'grilles et calculs individuels'!J43*'données complémentaires'!$J42)*$I$1/$B43</f>
        <v>0</v>
      </c>
    </row>
    <row r="43" customFormat="false" ht="12.85" hidden="false" customHeight="false" outlineLevel="0" collapsed="false">
      <c r="A43" s="0" t="n">
        <v>1975</v>
      </c>
      <c r="B43" s="25" t="n">
        <f aca="false">B42/(1+C42)</f>
        <v>2.45787972426174</v>
      </c>
      <c r="C43" s="4" t="n">
        <v>0.151767151767152</v>
      </c>
      <c r="F43" s="5" t="n">
        <v>40</v>
      </c>
      <c r="G43" s="49" t="n">
        <f aca="false">MIN('plafond sécu etCNAV'!$F43, 'grilles et calculs individuels'!C41*'données complémentaires'!$J43)*$I$1/$B44</f>
        <v>10.1098918624603</v>
      </c>
      <c r="H43" s="49" t="n">
        <f aca="false">MIN('plafond sécu etCNAV'!$F43, 'grilles et calculs individuels'!D44*'données complémentaires'!$J43)*$I$1/$B44</f>
        <v>10.1098918624603</v>
      </c>
      <c r="I43" s="49" t="n">
        <f aca="false">MIN('plafond sécu etCNAV'!$F43, 'grilles et calculs individuels'!E42*'données complémentaires'!$J43)*$I$1/$B44</f>
        <v>10.1098918624603</v>
      </c>
      <c r="J43" s="49" t="n">
        <f aca="false">MIN('plafond sécu etCNAV'!$F43, 'grilles et calculs individuels'!F40*'données complémentaires'!$J43)*$I$1/$B44</f>
        <v>10.1098918624603</v>
      </c>
      <c r="K43" s="49" t="n">
        <f aca="false">MIN('plafond sécu etCNAV'!$F43, 'grilles et calculs individuels'!G34*'données complémentaires'!$J43)*$I$1/$B44</f>
        <v>9.86880187247638</v>
      </c>
      <c r="L43" s="49" t="n">
        <f aca="false">MIN('plafond sécu etCNAV'!$F43, 'grilles et calculs individuels'!H42*'données complémentaires'!$J43)*$I$1/$B44</f>
        <v>9.86880187247638</v>
      </c>
      <c r="M43" s="49" t="n">
        <f aca="false">MIN('plafond sécu etCNAV'!$F43, 'grilles et calculs individuels'!I44*'données complémentaires'!$J43)*$I$1/$B44</f>
        <v>0</v>
      </c>
      <c r="N43" s="49" t="n">
        <f aca="false">MIN('plafond sécu etCNAV'!$F43, 'grilles et calculs individuels'!J44*'données complémentaires'!$J43)*$I$1/$B44</f>
        <v>0</v>
      </c>
    </row>
    <row r="44" customFormat="false" ht="12.85" hidden="false" customHeight="false" outlineLevel="0" collapsed="false">
      <c r="A44" s="0" t="n">
        <v>1974</v>
      </c>
      <c r="B44" s="25" t="n">
        <f aca="false">B43/(1+C43)</f>
        <v>2.13400748622725</v>
      </c>
      <c r="C44" s="38" t="n">
        <v>0.1318</v>
      </c>
      <c r="F44" s="5" t="n">
        <v>41</v>
      </c>
      <c r="G44" s="49" t="n">
        <f aca="false">MIN('plafond sécu etCNAV'!$F44, 'grilles et calculs individuels'!C42*'données complémentaires'!$J44)*$I$1/$B45</f>
        <v>9.96137099712055</v>
      </c>
      <c r="H44" s="49" t="n">
        <f aca="false">MIN('plafond sécu etCNAV'!$F44, 'grilles et calculs individuels'!D45*'données complémentaires'!$J44)*$I$1/$B45</f>
        <v>10.0613992432166</v>
      </c>
      <c r="I44" s="49" t="n">
        <f aca="false">MIN('plafond sécu etCNAV'!$F44, 'grilles et calculs individuels'!E43*'données complémentaires'!$J44)*$I$1/$B45</f>
        <v>10.0613992432166</v>
      </c>
      <c r="J44" s="49" t="n">
        <f aca="false">MIN('plafond sécu etCNAV'!$F44, 'grilles et calculs individuels'!F41*'données complémentaires'!$J44)*$I$1/$B45</f>
        <v>10.0613992432166</v>
      </c>
      <c r="K44" s="49" t="n">
        <f aca="false">MIN('plafond sécu etCNAV'!$F44, 'grilles et calculs individuels'!G35*'données complémentaires'!$J44)*$I$1/$B45</f>
        <v>9.77853982896898</v>
      </c>
      <c r="L44" s="49" t="n">
        <f aca="false">MIN('plafond sécu etCNAV'!$F44, 'grilles et calculs individuels'!H43*'données complémentaires'!$J44)*$I$1/$B45</f>
        <v>9.77853982896898</v>
      </c>
      <c r="M44" s="49" t="n">
        <f aca="false">MIN('plafond sécu etCNAV'!$F44, 'grilles et calculs individuels'!I45*'données complémentaires'!$J44)*$I$1/$B45</f>
        <v>0</v>
      </c>
      <c r="N44" s="49" t="n">
        <f aca="false">MIN('plafond sécu etCNAV'!$F44, 'grilles et calculs individuels'!J45*'données complémentaires'!$J44)*$I$1/$B45</f>
        <v>0</v>
      </c>
    </row>
    <row r="45" customFormat="false" ht="12.85" hidden="false" customHeight="false" outlineLevel="0" collapsed="false">
      <c r="A45" s="0" t="n">
        <v>1973</v>
      </c>
      <c r="B45" s="25" t="n">
        <f aca="false">B44/(1+C44)</f>
        <v>1.88549875086345</v>
      </c>
      <c r="F45" s="2" t="s">
        <v>64</v>
      </c>
      <c r="G45" s="54" t="n">
        <f aca="false">SUM(G3:G42)</f>
        <v>443.333404044307</v>
      </c>
      <c r="H45" s="54" t="n">
        <f aca="false">SUM(H3:H42)</f>
        <v>490.735450349178</v>
      </c>
      <c r="I45" s="54" t="n">
        <f aca="false">SUM(I3:I42)</f>
        <v>490.735450349178</v>
      </c>
      <c r="J45" s="54" t="n">
        <f aca="false">SUM(J3:J42)</f>
        <v>490.249259487748</v>
      </c>
      <c r="K45" s="54" t="n">
        <f aca="false">SUM(K3:K42)</f>
        <v>378.390362057269</v>
      </c>
      <c r="L45" s="54" t="n">
        <f aca="false">SUM(L3:L42)</f>
        <v>379.135084623284</v>
      </c>
      <c r="M45" s="54" t="n">
        <f aca="false">SUM(M3:M42)</f>
        <v>197.903810778512</v>
      </c>
      <c r="N45" s="54" t="n">
        <f aca="false">SUM(N3:N42)</f>
        <v>424.000795904776</v>
      </c>
    </row>
    <row r="46" customFormat="false" ht="12.85" hidden="false" customHeight="false" outlineLevel="0" collapsed="false">
      <c r="G46" s="0"/>
      <c r="H46" s="0"/>
      <c r="I46" s="0"/>
      <c r="J46" s="0"/>
      <c r="K46" s="0"/>
      <c r="L46" s="0"/>
      <c r="M46" s="0"/>
    </row>
    <row r="47" customFormat="false" ht="12.85" hidden="false" customHeight="false" outlineLevel="0" collapsed="false">
      <c r="G47" s="0"/>
      <c r="H47" s="0"/>
      <c r="I47" s="0"/>
      <c r="J47" s="0"/>
      <c r="K47" s="0"/>
      <c r="L47" s="0"/>
      <c r="M47" s="0"/>
    </row>
    <row r="48" customFormat="false" ht="12.85" hidden="false" customHeight="false" outlineLevel="0" collapsed="false">
      <c r="G48" s="0"/>
      <c r="H48" s="0"/>
      <c r="I48" s="0"/>
      <c r="J48" s="0"/>
      <c r="K48" s="0"/>
      <c r="L48" s="0"/>
      <c r="M48" s="0"/>
    </row>
    <row r="49" customFormat="false" ht="12.85" hidden="false" customHeight="false" outlineLevel="0" collapsed="false">
      <c r="G49" s="0"/>
      <c r="H49" s="0"/>
      <c r="I49" s="0"/>
      <c r="J49" s="0"/>
      <c r="K49" s="0"/>
      <c r="L49" s="0"/>
      <c r="M49" s="0"/>
    </row>
    <row r="50" customFormat="false" ht="12.85" hidden="false" customHeight="false" outlineLevel="0" collapsed="false">
      <c r="G50" s="0"/>
      <c r="H50" s="0"/>
      <c r="I50" s="0"/>
      <c r="J50" s="0"/>
      <c r="K50" s="0"/>
      <c r="L50" s="0"/>
      <c r="M50" s="0"/>
    </row>
    <row r="51" customFormat="false" ht="12.85" hidden="false" customHeight="false" outlineLevel="0" collapsed="false">
      <c r="G51" s="0"/>
      <c r="H51" s="0"/>
      <c r="I51" s="0"/>
      <c r="J51" s="0"/>
      <c r="K51" s="0"/>
      <c r="L51" s="0"/>
      <c r="M51" s="0"/>
    </row>
    <row r="52" customFormat="false" ht="12.85" hidden="false" customHeight="false" outlineLevel="0" collapsed="false">
      <c r="G52" s="0"/>
      <c r="H52" s="0"/>
      <c r="I52" s="0"/>
      <c r="J52" s="0"/>
      <c r="K52" s="0"/>
      <c r="L52" s="0"/>
      <c r="M52" s="0"/>
    </row>
    <row r="53" customFormat="false" ht="12.85" hidden="false" customHeight="false" outlineLevel="0" collapsed="false">
      <c r="F53" s="0" t="s">
        <v>65</v>
      </c>
      <c r="G53" s="0"/>
      <c r="H53" s="53" t="s">
        <v>66</v>
      </c>
      <c r="I53" s="4" t="n">
        <v>0.161</v>
      </c>
      <c r="J53" s="0"/>
      <c r="K53" s="0"/>
      <c r="L53" s="0"/>
      <c r="M53" s="0"/>
    </row>
    <row r="54" customFormat="false" ht="13.4" hidden="false" customHeight="false" outlineLevel="0" collapsed="false">
      <c r="F54" s="2" t="s">
        <v>38</v>
      </c>
      <c r="G54" s="54" t="s">
        <v>3</v>
      </c>
      <c r="H54" s="54" t="s">
        <v>4</v>
      </c>
      <c r="I54" s="54" t="s">
        <v>5</v>
      </c>
      <c r="J54" s="54" t="s">
        <v>6</v>
      </c>
      <c r="K54" s="54" t="s">
        <v>39</v>
      </c>
      <c r="L54" s="54" t="s">
        <v>40</v>
      </c>
      <c r="M54" s="54" t="s">
        <v>41</v>
      </c>
      <c r="N54" s="2" t="s">
        <v>10</v>
      </c>
    </row>
    <row r="55" customFormat="false" ht="12.85" hidden="false" customHeight="false" outlineLevel="0" collapsed="false">
      <c r="F55" s="5" t="n">
        <v>0</v>
      </c>
      <c r="G55" s="49" t="n">
        <f aca="false">MAX(0, 'grilles et calculs individuels'!C6*'données complémentaires'!$J3-'plafond sécu etCNAV'!$F3)*$I$53/$B4</f>
        <v>0</v>
      </c>
      <c r="H55" s="55" t="s">
        <v>43</v>
      </c>
      <c r="I55" s="55" t="s">
        <v>43</v>
      </c>
      <c r="J55" s="55" t="s">
        <v>43</v>
      </c>
      <c r="K55" s="49" t="n">
        <f aca="false">MAX(0, 'grilles et calculs individuels'!G6*'données complémentaires'!$J3-'plafond sécu etCNAV'!$F3)*$I$53/$B4</f>
        <v>0</v>
      </c>
      <c r="L55" s="49" t="n">
        <f aca="false">MAX(0, 'grilles et calculs individuels'!H4*'données complémentaires'!$J3-'plafond sécu etCNAV'!$F3)*$I$53/$B4</f>
        <v>0</v>
      </c>
      <c r="M55" s="49" t="n">
        <f aca="false">MAX(0, 'grilles et calculs individuels'!I6*'données complémentaires'!$J3-'plafond sécu etCNAV'!$F3)*$I$53/$B4</f>
        <v>0</v>
      </c>
      <c r="N55" s="55" t="s">
        <v>43</v>
      </c>
    </row>
    <row r="56" customFormat="false" ht="12.85" hidden="false" customHeight="false" outlineLevel="0" collapsed="false">
      <c r="F56" s="5" t="n">
        <v>1</v>
      </c>
      <c r="G56" s="49" t="n">
        <f aca="false">MAX(0, 'grilles et calculs individuels'!C4*'données complémentaires'!$J4-'plafond sécu etCNAV'!$F4)*$I$53/$B5</f>
        <v>0</v>
      </c>
      <c r="H56" s="55" t="s">
        <v>43</v>
      </c>
      <c r="I56" s="55" t="s">
        <v>43</v>
      </c>
      <c r="J56" s="55" t="s">
        <v>43</v>
      </c>
      <c r="K56" s="49" t="n">
        <f aca="false">MAX(0, 'grilles et calculs individuels'!G7*'données complémentaires'!$J4-'plafond sécu etCNAV'!$F4)*$I$53/$B5</f>
        <v>0</v>
      </c>
      <c r="L56" s="49" t="n">
        <f aca="false">MAX(0, 'grilles et calculs individuels'!H5*'données complémentaires'!$J4-'plafond sécu etCNAV'!$F4)*$I$53/$B5</f>
        <v>0</v>
      </c>
      <c r="M56" s="49" t="n">
        <f aca="false">MAX(0, 'grilles et calculs individuels'!I7*'données complémentaires'!$J4-'plafond sécu etCNAV'!$F4)*$I$53/$B5</f>
        <v>0</v>
      </c>
      <c r="N56" s="55" t="s">
        <v>43</v>
      </c>
    </row>
    <row r="57" customFormat="false" ht="12.85" hidden="false" customHeight="false" outlineLevel="0" collapsed="false">
      <c r="F57" s="5" t="n">
        <v>2</v>
      </c>
      <c r="G57" s="49" t="n">
        <f aca="false">MAX(0, 'grilles et calculs individuels'!C5*'données complémentaires'!$J5-'plafond sécu etCNAV'!$F5)*$I$53/$B6</f>
        <v>0</v>
      </c>
      <c r="H57" s="55" t="s">
        <v>43</v>
      </c>
      <c r="I57" s="55" t="s">
        <v>43</v>
      </c>
      <c r="J57" s="55" t="s">
        <v>43</v>
      </c>
      <c r="K57" s="49" t="n">
        <f aca="false">MAX(0, 'grilles et calculs individuels'!G8*'données complémentaires'!$J5-'plafond sécu etCNAV'!$F5)*$I$53/$B6</f>
        <v>0</v>
      </c>
      <c r="L57" s="49" t="n">
        <f aca="false">MAX(0, 'grilles et calculs individuels'!H6*'données complémentaires'!$J5-'plafond sécu etCNAV'!$F5)*$I$53/$B6</f>
        <v>0</v>
      </c>
      <c r="M57" s="49" t="n">
        <f aca="false">MAX(0, 'grilles et calculs individuels'!I8*'données complémentaires'!$J5-'plafond sécu etCNAV'!$F5)*$I$53/$B6</f>
        <v>0</v>
      </c>
      <c r="N57" s="55" t="s">
        <v>43</v>
      </c>
    </row>
    <row r="58" customFormat="false" ht="12.85" hidden="false" customHeight="false" outlineLevel="0" collapsed="false">
      <c r="F58" s="5" t="n">
        <v>3</v>
      </c>
      <c r="G58" s="49" t="n">
        <f aca="false">MAX(0, 'grilles et calculs individuels'!C6*'données complémentaires'!$J6-'plafond sécu etCNAV'!$F6)*$I$53/$B7</f>
        <v>0</v>
      </c>
      <c r="H58" s="55" t="s">
        <v>43</v>
      </c>
      <c r="I58" s="55" t="s">
        <v>43</v>
      </c>
      <c r="J58" s="55" t="s">
        <v>43</v>
      </c>
      <c r="K58" s="49" t="n">
        <f aca="false">MAX(0, 'grilles et calculs individuels'!G9*'données complémentaires'!$J6-'plafond sécu etCNAV'!$F6)*$I$53/$B7</f>
        <v>0</v>
      </c>
      <c r="L58" s="49" t="n">
        <f aca="false">MAX(0, 'grilles et calculs individuels'!H7*'données complémentaires'!$J6-'plafond sécu etCNAV'!$F6)*$I$53/$B7</f>
        <v>0</v>
      </c>
      <c r="M58" s="49" t="n">
        <f aca="false">MAX(0, 'grilles et calculs individuels'!I9*'données complémentaires'!$J6-'plafond sécu etCNAV'!$F6)*$I$53/$B7</f>
        <v>0</v>
      </c>
      <c r="N58" s="55" t="s">
        <v>43</v>
      </c>
    </row>
    <row r="59" customFormat="false" ht="12.85" hidden="false" customHeight="false" outlineLevel="0" collapsed="false">
      <c r="F59" s="5" t="n">
        <v>4</v>
      </c>
      <c r="G59" s="49" t="n">
        <f aca="false">MAX(0, 'grilles et calculs individuels'!C7*'données complémentaires'!$J7-'plafond sécu etCNAV'!$F7)*$I$53/$B8</f>
        <v>0</v>
      </c>
      <c r="H59" s="55" t="s">
        <v>43</v>
      </c>
      <c r="I59" s="55" t="s">
        <v>43</v>
      </c>
      <c r="J59" s="55" t="s">
        <v>43</v>
      </c>
      <c r="K59" s="49" t="n">
        <f aca="false">MAX(0, 'grilles et calculs individuels'!G10*'données complémentaires'!$J7-'plafond sécu etCNAV'!$F7)*$I$53/$B8</f>
        <v>0</v>
      </c>
      <c r="L59" s="49" t="n">
        <f aca="false">MAX(0, 'grilles et calculs individuels'!H8*'données complémentaires'!$J7-'plafond sécu etCNAV'!$F7)*$I$53/$B8</f>
        <v>0</v>
      </c>
      <c r="M59" s="49" t="n">
        <f aca="false">MAX(0, 'grilles et calculs individuels'!I4*'données complémentaires'!$J7-'plafond sécu etCNAV'!$F7)*$I$53/$B8</f>
        <v>0</v>
      </c>
      <c r="N59" s="55" t="s">
        <v>43</v>
      </c>
    </row>
    <row r="60" customFormat="false" ht="12.85" hidden="false" customHeight="false" outlineLevel="0" collapsed="false">
      <c r="F60" s="5" t="n">
        <v>5</v>
      </c>
      <c r="G60" s="49" t="n">
        <f aca="false">MAX(0, 'grilles et calculs individuels'!C8*'données complémentaires'!$J8-'plafond sécu etCNAV'!$F8)*$I$53/$B9</f>
        <v>0</v>
      </c>
      <c r="H60" s="55" t="s">
        <v>43</v>
      </c>
      <c r="I60" s="55" t="s">
        <v>43</v>
      </c>
      <c r="J60" s="55" t="s">
        <v>43</v>
      </c>
      <c r="K60" s="49" t="n">
        <f aca="false">MAX(0, 'grilles et calculs individuels'!G11*'données complémentaires'!$J8-'plafond sécu etCNAV'!$F8)*$I$53/$B9</f>
        <v>0</v>
      </c>
      <c r="L60" s="49" t="n">
        <f aca="false">MAX(0, 'grilles et calculs individuels'!H9*'données complémentaires'!$J8-'plafond sécu etCNAV'!$F8)*$I$53/$B9</f>
        <v>0</v>
      </c>
      <c r="M60" s="49" t="n">
        <f aca="false">MAX(0, 'grilles et calculs individuels'!I5*'données complémentaires'!$J8-'plafond sécu etCNAV'!$F8)*$I$53/$B9</f>
        <v>0</v>
      </c>
      <c r="N60" s="55" t="s">
        <v>43</v>
      </c>
    </row>
    <row r="61" customFormat="false" ht="12.85" hidden="false" customHeight="false" outlineLevel="0" collapsed="false">
      <c r="F61" s="5" t="n">
        <v>6</v>
      </c>
      <c r="G61" s="49" t="n">
        <f aca="false">MAX(0, 'grilles et calculs individuels'!C9*'données complémentaires'!$J9-'plafond sécu etCNAV'!$F9)*$I$53/$B10</f>
        <v>0</v>
      </c>
      <c r="H61" s="55" t="s">
        <v>43</v>
      </c>
      <c r="I61" s="55" t="s">
        <v>43</v>
      </c>
      <c r="J61" s="55" t="s">
        <v>43</v>
      </c>
      <c r="K61" s="49" t="n">
        <f aca="false">MAX(0, 'grilles et calculs individuels'!G12*'données complémentaires'!$J9-'plafond sécu etCNAV'!$F9)*$I$53/$B10</f>
        <v>0</v>
      </c>
      <c r="L61" s="49" t="n">
        <f aca="false">MAX(0, 'grilles et calculs individuels'!H10*'données complémentaires'!$J9-'plafond sécu etCNAV'!$F9)*$I$53/$B10</f>
        <v>0</v>
      </c>
      <c r="M61" s="49" t="n">
        <f aca="false">MAX(0, 'grilles et calculs individuels'!I6*'données complémentaires'!$J9-'plafond sécu etCNAV'!$F9)*$I$53/$B10</f>
        <v>0</v>
      </c>
      <c r="N61" s="55" t="s">
        <v>43</v>
      </c>
    </row>
    <row r="62" customFormat="false" ht="12.85" hidden="false" customHeight="false" outlineLevel="0" collapsed="false">
      <c r="F62" s="5" t="n">
        <v>7</v>
      </c>
      <c r="G62" s="49" t="n">
        <f aca="false">MAX(0, 'grilles et calculs individuels'!C10*'données complémentaires'!$J10-'plafond sécu etCNAV'!$F10)*$I$53/$B11</f>
        <v>0</v>
      </c>
      <c r="H62" s="55" t="s">
        <v>43</v>
      </c>
      <c r="I62" s="55" t="s">
        <v>43</v>
      </c>
      <c r="J62" s="55" t="s">
        <v>43</v>
      </c>
      <c r="K62" s="49" t="n">
        <f aca="false">MAX(0, 'grilles et calculs individuels'!G13*'données complémentaires'!$J10-'plafond sécu etCNAV'!$F10)*$I$53/$B11</f>
        <v>0</v>
      </c>
      <c r="L62" s="49" t="n">
        <f aca="false">MAX(0, 'grilles et calculs individuels'!H11*'données complémentaires'!$J10-'plafond sécu etCNAV'!$F10)*$I$53/$B11</f>
        <v>0</v>
      </c>
      <c r="M62" s="49" t="n">
        <f aca="false">MAX(0, 'grilles et calculs individuels'!I7*'données complémentaires'!$J10-'plafond sécu etCNAV'!$F10)*$I$53/$B11</f>
        <v>0</v>
      </c>
      <c r="N62" s="55" t="s">
        <v>43</v>
      </c>
    </row>
    <row r="63" customFormat="false" ht="12.85" hidden="false" customHeight="false" outlineLevel="0" collapsed="false">
      <c r="F63" s="5" t="n">
        <v>8</v>
      </c>
      <c r="G63" s="49" t="n">
        <f aca="false">MAX(0, 'grilles et calculs individuels'!C11*'données complémentaires'!$J11-'plafond sécu etCNAV'!$F11)*$I$53/$B12</f>
        <v>0</v>
      </c>
      <c r="H63" s="55" t="s">
        <v>43</v>
      </c>
      <c r="I63" s="55" t="s">
        <v>43</v>
      </c>
      <c r="J63" s="55" t="s">
        <v>43</v>
      </c>
      <c r="K63" s="49" t="n">
        <f aca="false">MAX(0, 'grilles et calculs individuels'!G4*'données complémentaires'!$J11-'plafond sécu etCNAV'!$F11)*$I$53/$B12</f>
        <v>0</v>
      </c>
      <c r="L63" s="49" t="n">
        <f aca="false">MAX(0, 'grilles et calculs individuels'!H12*'données complémentaires'!$J11-'plafond sécu etCNAV'!$F11)*$I$53/$B12</f>
        <v>0</v>
      </c>
      <c r="M63" s="49" t="n">
        <f aca="false">MAX(0, 'grilles et calculs individuels'!I8*'données complémentaires'!$J11-'plafond sécu etCNAV'!$F11)*$I$53/$B12</f>
        <v>0</v>
      </c>
      <c r="N63" s="55" t="s">
        <v>43</v>
      </c>
    </row>
    <row r="64" customFormat="false" ht="12.85" hidden="false" customHeight="false" outlineLevel="0" collapsed="false">
      <c r="F64" s="5" t="n">
        <v>9</v>
      </c>
      <c r="G64" s="49" t="n">
        <f aca="false">MAX(0, 'grilles et calculs individuels'!C12*'données complémentaires'!$J12-'plafond sécu etCNAV'!$F12)*$I$53/$B13</f>
        <v>0</v>
      </c>
      <c r="H64" s="55" t="s">
        <v>43</v>
      </c>
      <c r="I64" s="55" t="s">
        <v>43</v>
      </c>
      <c r="J64" s="55" t="s">
        <v>43</v>
      </c>
      <c r="K64" s="49" t="n">
        <f aca="false">MAX(0, 'grilles et calculs individuels'!G5*'données complémentaires'!$J12-'plafond sécu etCNAV'!$F12)*$I$53/$B13</f>
        <v>0</v>
      </c>
      <c r="L64" s="49" t="n">
        <f aca="false">MAX(0, 'grilles et calculs individuels'!H13*'données complémentaires'!$J12-'plafond sécu etCNAV'!$F12)*$I$53/$B13</f>
        <v>0</v>
      </c>
      <c r="M64" s="49" t="n">
        <f aca="false">MAX(0, 'grilles et calculs individuels'!I9*'données complémentaires'!$J12-'plafond sécu etCNAV'!$F12)*$I$53/$B13</f>
        <v>0</v>
      </c>
      <c r="N64" s="55" t="s">
        <v>43</v>
      </c>
    </row>
    <row r="65" customFormat="false" ht="12.85" hidden="false" customHeight="false" outlineLevel="0" collapsed="false">
      <c r="F65" s="5" t="n">
        <v>10</v>
      </c>
      <c r="G65" s="49" t="n">
        <f aca="false">MAX(0, 'grilles et calculs individuels'!C13*'données complémentaires'!$J13-'plafond sécu etCNAV'!$F13)*$I$53/$B14</f>
        <v>0</v>
      </c>
      <c r="H65" s="55" t="s">
        <v>43</v>
      </c>
      <c r="I65" s="55" t="s">
        <v>43</v>
      </c>
      <c r="J65" s="55" t="s">
        <v>43</v>
      </c>
      <c r="K65" s="49" t="n">
        <f aca="false">MAX(0, 'grilles et calculs individuels'!G6*'données complémentaires'!$J13-'plafond sécu etCNAV'!$F13)*$I$53/$B14</f>
        <v>0</v>
      </c>
      <c r="L65" s="49" t="n">
        <f aca="false">MAX(0, 'grilles et calculs individuels'!H14*'données complémentaires'!$J13-'plafond sécu etCNAV'!$F13)*$I$53/$B14</f>
        <v>0</v>
      </c>
      <c r="M65" s="49" t="n">
        <f aca="false">MAX(0, 'grilles et calculs individuels'!I10*'données complémentaires'!$J13-'plafond sécu etCNAV'!$F13)*$I$53/$B14</f>
        <v>0</v>
      </c>
      <c r="N65" s="55" t="s">
        <v>43</v>
      </c>
    </row>
    <row r="66" customFormat="false" ht="12.85" hidden="false" customHeight="false" outlineLevel="0" collapsed="false">
      <c r="F66" s="5" t="n">
        <v>11</v>
      </c>
      <c r="G66" s="49" t="n">
        <f aca="false">MAX(0, 'grilles et calculs individuels'!C14*'données complémentaires'!$J14-'plafond sécu etCNAV'!$F14)*$I$53/$B15</f>
        <v>0</v>
      </c>
      <c r="H66" s="55" t="s">
        <v>43</v>
      </c>
      <c r="I66" s="55" t="s">
        <v>43</v>
      </c>
      <c r="J66" s="55" t="s">
        <v>43</v>
      </c>
      <c r="K66" s="49" t="n">
        <f aca="false">MAX(0, 'grilles et calculs individuels'!G7*'données complémentaires'!$J14-'plafond sécu etCNAV'!$F14)*$I$53/$B15</f>
        <v>0</v>
      </c>
      <c r="L66" s="49" t="n">
        <f aca="false">MAX(0, 'grilles et calculs individuels'!H15*'données complémentaires'!$J14-'plafond sécu etCNAV'!$F14)*$I$53/$B15</f>
        <v>0</v>
      </c>
      <c r="M66" s="49" t="n">
        <f aca="false">MAX(0, 'grilles et calculs individuels'!I11*'données complémentaires'!$J14-'plafond sécu etCNAV'!$F14)*$I$53/$B15</f>
        <v>0</v>
      </c>
      <c r="N66" s="55" t="s">
        <v>43</v>
      </c>
    </row>
    <row r="67" customFormat="false" ht="12.85" hidden="false" customHeight="false" outlineLevel="0" collapsed="false">
      <c r="F67" s="5" t="n">
        <v>12</v>
      </c>
      <c r="G67" s="49" t="n">
        <f aca="false">MAX(0, 'grilles et calculs individuels'!C15*'données complémentaires'!$J15-'plafond sécu etCNAV'!$F15)*$I$53/$B16</f>
        <v>0</v>
      </c>
      <c r="H67" s="55" t="s">
        <v>43</v>
      </c>
      <c r="I67" s="55" t="s">
        <v>43</v>
      </c>
      <c r="J67" s="55" t="s">
        <v>43</v>
      </c>
      <c r="K67" s="49" t="n">
        <f aca="false">MAX(0, 'grilles et calculs individuels'!G8*'données complémentaires'!$J15-'plafond sécu etCNAV'!$F15)*$I$53/$B16</f>
        <v>0</v>
      </c>
      <c r="L67" s="49" t="n">
        <f aca="false">MAX(0, 'grilles et calculs individuels'!H16*'données complémentaires'!$J15-'plafond sécu etCNAV'!$F15)*$I$53/$B16</f>
        <v>0</v>
      </c>
      <c r="M67" s="49" t="n">
        <f aca="false">MAX(0, 'grilles et calculs individuels'!I12*'données complémentaires'!$J15-'plafond sécu etCNAV'!$F15)*$I$53/$B16</f>
        <v>0</v>
      </c>
      <c r="N67" s="55" t="s">
        <v>43</v>
      </c>
    </row>
    <row r="68" customFormat="false" ht="12.85" hidden="false" customHeight="false" outlineLevel="0" collapsed="false">
      <c r="F68" s="5" t="n">
        <v>13</v>
      </c>
      <c r="G68" s="49" t="n">
        <f aca="false">MAX(0, 'grilles et calculs individuels'!C16*'données complémentaires'!$J16-'plafond sécu etCNAV'!$F16)*$I$53/$B17</f>
        <v>0</v>
      </c>
      <c r="H68" s="55" t="s">
        <v>43</v>
      </c>
      <c r="I68" s="55" t="s">
        <v>43</v>
      </c>
      <c r="J68" s="55" t="s">
        <v>43</v>
      </c>
      <c r="K68" s="49" t="n">
        <f aca="false">MAX(0, 'grilles et calculs individuels'!G9*'données complémentaires'!$J16-'plafond sécu etCNAV'!$F16)*$I$53/$B17</f>
        <v>0</v>
      </c>
      <c r="L68" s="49" t="n">
        <f aca="false">MAX(0, 'grilles et calculs individuels'!H17*'données complémentaires'!$J16-'plafond sécu etCNAV'!$F16)*$I$53/$B17</f>
        <v>0</v>
      </c>
      <c r="M68" s="49" t="n">
        <f aca="false">MAX(0, 'grilles et calculs individuels'!I13*'données complémentaires'!$J16-'plafond sécu etCNAV'!$F16)*$I$53/$B17</f>
        <v>0</v>
      </c>
      <c r="N68" s="55" t="s">
        <v>43</v>
      </c>
    </row>
    <row r="69" customFormat="false" ht="12.85" hidden="false" customHeight="false" outlineLevel="0" collapsed="false">
      <c r="F69" s="5" t="n">
        <v>14</v>
      </c>
      <c r="G69" s="49" t="n">
        <f aca="false">MAX(0, 'grilles et calculs individuels'!C17*'données complémentaires'!$J17-'plafond sécu etCNAV'!$F17)*$I$53/$B18</f>
        <v>0</v>
      </c>
      <c r="H69" s="55" t="s">
        <v>43</v>
      </c>
      <c r="I69" s="55" t="s">
        <v>43</v>
      </c>
      <c r="J69" s="55" t="s">
        <v>43</v>
      </c>
      <c r="K69" s="49" t="n">
        <f aca="false">MAX(0, 'grilles et calculs individuels'!G10*'données complémentaires'!$J17-'plafond sécu etCNAV'!$F17)*$I$53/$B18</f>
        <v>0</v>
      </c>
      <c r="L69" s="49" t="n">
        <f aca="false">MAX(0, 'grilles et calculs individuels'!H18*'données complémentaires'!$J17-'plafond sécu etCNAV'!$F17)*$I$53/$B18</f>
        <v>0</v>
      </c>
      <c r="M69" s="49" t="n">
        <f aca="false">MAX(0, 'grilles et calculs individuels'!I14*'données complémentaires'!$J17-'plafond sécu etCNAV'!$F17)*$I$53/$B18</f>
        <v>0</v>
      </c>
      <c r="N69" s="55" t="s">
        <v>43</v>
      </c>
    </row>
    <row r="70" customFormat="false" ht="12.85" hidden="false" customHeight="false" outlineLevel="0" collapsed="false">
      <c r="F70" s="5" t="n">
        <v>15</v>
      </c>
      <c r="G70" s="49" t="n">
        <f aca="false">MAX(0, 'grilles et calculs individuels'!C18*'données complémentaires'!$J18-'plafond sécu etCNAV'!$F18)*$I$53/$B19</f>
        <v>0</v>
      </c>
      <c r="H70" s="55" t="s">
        <v>43</v>
      </c>
      <c r="I70" s="55" t="s">
        <v>43</v>
      </c>
      <c r="J70" s="55" t="s">
        <v>43</v>
      </c>
      <c r="K70" s="49" t="n">
        <f aca="false">MAX(0, 'grilles et calculs individuels'!G11*'données complémentaires'!$J18-'plafond sécu etCNAV'!$F18)*$I$53/$B19</f>
        <v>0</v>
      </c>
      <c r="L70" s="49" t="n">
        <f aca="false">MAX(0, 'grilles et calculs individuels'!H19*'données complémentaires'!$J18-'plafond sécu etCNAV'!$F18)*$I$53/$B19</f>
        <v>0</v>
      </c>
      <c r="M70" s="49" t="n">
        <f aca="false">MAX(0, 'grilles et calculs individuels'!I15*'données complémentaires'!$J18-'plafond sécu etCNAV'!$F18)*$I$53/$B19</f>
        <v>0</v>
      </c>
      <c r="N70" s="55" t="s">
        <v>43</v>
      </c>
    </row>
    <row r="71" customFormat="false" ht="12.85" hidden="false" customHeight="false" outlineLevel="0" collapsed="false">
      <c r="F71" s="5" t="n">
        <v>16</v>
      </c>
      <c r="G71" s="49" t="n">
        <f aca="false">MAX(0, 'grilles et calculs individuels'!C19*'données complémentaires'!$J19-'plafond sécu etCNAV'!$F19)*$I$53/$B20</f>
        <v>0</v>
      </c>
      <c r="H71" s="55" t="s">
        <v>43</v>
      </c>
      <c r="I71" s="55" t="s">
        <v>43</v>
      </c>
      <c r="J71" s="55" t="s">
        <v>43</v>
      </c>
      <c r="K71" s="49" t="n">
        <f aca="false">MAX(0, 'grilles et calculs individuels'!G12*'données complémentaires'!$J19-'plafond sécu etCNAV'!$F19)*$I$53/$B20</f>
        <v>0</v>
      </c>
      <c r="L71" s="49" t="n">
        <f aca="false">MAX(0, 'grilles et calculs individuels'!H20*'données complémentaires'!$J19-'plafond sécu etCNAV'!$F19)*$I$53/$B20</f>
        <v>0</v>
      </c>
      <c r="M71" s="49" t="n">
        <f aca="false">MAX(0, 'grilles et calculs individuels'!I16*'données complémentaires'!$J19-'plafond sécu etCNAV'!$F19)*$I$53/$B20</f>
        <v>0</v>
      </c>
      <c r="N71" s="55" t="s">
        <v>43</v>
      </c>
    </row>
    <row r="72" customFormat="false" ht="12.85" hidden="false" customHeight="false" outlineLevel="0" collapsed="false">
      <c r="F72" s="5" t="n">
        <v>17</v>
      </c>
      <c r="G72" s="49" t="n">
        <f aca="false">MAX(0, 'grilles et calculs individuels'!C20*'données complémentaires'!$J20-'plafond sécu etCNAV'!$F20)*$I$53/$B21</f>
        <v>0</v>
      </c>
      <c r="H72" s="55" t="s">
        <v>43</v>
      </c>
      <c r="I72" s="55" t="s">
        <v>43</v>
      </c>
      <c r="J72" s="55" t="s">
        <v>43</v>
      </c>
      <c r="K72" s="49" t="n">
        <f aca="false">MAX(0, 'grilles et calculs individuels'!G13*'données complémentaires'!$J20-'plafond sécu etCNAV'!$F20)*$I$53/$B21</f>
        <v>0</v>
      </c>
      <c r="L72" s="49" t="n">
        <f aca="false">MAX(0, 'grilles et calculs individuels'!H21*'données complémentaires'!$J20-'plafond sécu etCNAV'!$F20)*$I$53/$B21</f>
        <v>0</v>
      </c>
      <c r="M72" s="49" t="n">
        <f aca="false">MAX(0, 'grilles et calculs individuels'!I17*'données complémentaires'!$J20-'plafond sécu etCNAV'!$F20)*$I$53/$B21</f>
        <v>0</v>
      </c>
      <c r="N72" s="55" t="s">
        <v>43</v>
      </c>
    </row>
    <row r="73" customFormat="false" ht="12.85" hidden="false" customHeight="false" outlineLevel="0" collapsed="false">
      <c r="F73" s="5" t="n">
        <v>18</v>
      </c>
      <c r="G73" s="49" t="n">
        <f aca="false">MAX(0, 'grilles et calculs individuels'!C21*'données complémentaires'!$J21-'plafond sécu etCNAV'!$F21)*$I$53/$B22</f>
        <v>0</v>
      </c>
      <c r="H73" s="55" t="s">
        <v>43</v>
      </c>
      <c r="I73" s="55" t="s">
        <v>43</v>
      </c>
      <c r="J73" s="55" t="s">
        <v>43</v>
      </c>
      <c r="K73" s="49" t="n">
        <f aca="false">MAX(0, 'grilles et calculs individuels'!G14*'données complémentaires'!$J21-'plafond sécu etCNAV'!$F21)*$I$53/$B22</f>
        <v>0</v>
      </c>
      <c r="L73" s="49" t="n">
        <f aca="false">MAX(0, 'grilles et calculs individuels'!H22*'données complémentaires'!$J21-'plafond sécu etCNAV'!$F21)*$I$53/$B22</f>
        <v>0</v>
      </c>
      <c r="M73" s="49" t="n">
        <f aca="false">MAX(0, 'grilles et calculs individuels'!I18*'données complémentaires'!$J21-'plafond sécu etCNAV'!$F21)*$I$53/$B22</f>
        <v>0</v>
      </c>
      <c r="N73" s="55" t="s">
        <v>43</v>
      </c>
    </row>
    <row r="74" customFormat="false" ht="12.85" hidden="false" customHeight="false" outlineLevel="0" collapsed="false">
      <c r="F74" s="5" t="n">
        <v>19</v>
      </c>
      <c r="G74" s="49" t="n">
        <f aca="false">MAX(0, 'grilles et calculs individuels'!C22*'données complémentaires'!$J22-'plafond sécu etCNAV'!$F22)*$I$53/$B23</f>
        <v>0</v>
      </c>
      <c r="H74" s="55" t="s">
        <v>43</v>
      </c>
      <c r="I74" s="55" t="s">
        <v>43</v>
      </c>
      <c r="J74" s="55" t="s">
        <v>43</v>
      </c>
      <c r="K74" s="49" t="n">
        <f aca="false">MAX(0, 'grilles et calculs individuels'!G15*'données complémentaires'!$J22-'plafond sécu etCNAV'!$F22)*$I$53/$B23</f>
        <v>0</v>
      </c>
      <c r="L74" s="49" t="n">
        <f aca="false">MAX(0, 'grilles et calculs individuels'!H23*'données complémentaires'!$J22-'plafond sécu etCNAV'!$F22)*$I$53/$B23</f>
        <v>0</v>
      </c>
      <c r="M74" s="49" t="n">
        <f aca="false">MAX(0, 'grilles et calculs individuels'!I19*'données complémentaires'!$J22-'plafond sécu etCNAV'!$F22)*$I$53/$B23</f>
        <v>0</v>
      </c>
      <c r="N74" s="55" t="s">
        <v>43</v>
      </c>
    </row>
    <row r="75" customFormat="false" ht="12.85" hidden="false" customHeight="false" outlineLevel="0" collapsed="false">
      <c r="F75" s="5" t="n">
        <v>20</v>
      </c>
      <c r="G75" s="49" t="n">
        <f aca="false">MAX(0, 'grilles et calculs individuels'!C23*'données complémentaires'!$J23-'plafond sécu etCNAV'!$F23)*$I$53/$B24</f>
        <v>0</v>
      </c>
      <c r="H75" s="55" t="s">
        <v>43</v>
      </c>
      <c r="I75" s="55" t="s">
        <v>43</v>
      </c>
      <c r="J75" s="55" t="s">
        <v>43</v>
      </c>
      <c r="K75" s="49" t="n">
        <f aca="false">MAX(0, 'grilles et calculs individuels'!G16*'données complémentaires'!$J23-'plafond sécu etCNAV'!$F23)*$I$53/$B24</f>
        <v>0</v>
      </c>
      <c r="L75" s="49" t="n">
        <f aca="false">MAX(0, 'grilles et calculs individuels'!H24*'données complémentaires'!$J23-'plafond sécu etCNAV'!$F23)*$I$53/$B24</f>
        <v>0</v>
      </c>
      <c r="M75" s="49" t="n">
        <f aca="false">MAX(0, 'grilles et calculs individuels'!I20*'données complémentaires'!$J23-'plafond sécu etCNAV'!$F23)*$I$53/$B24</f>
        <v>0</v>
      </c>
      <c r="N75" s="55" t="s">
        <v>43</v>
      </c>
    </row>
    <row r="76" customFormat="false" ht="12.85" hidden="false" customHeight="false" outlineLevel="0" collapsed="false">
      <c r="F76" s="5" t="n">
        <v>21</v>
      </c>
      <c r="G76" s="49" t="n">
        <f aca="false">MAX(0, 'grilles et calculs individuels'!C24*'données complémentaires'!$J24-'plafond sécu etCNAV'!$F24)*$I$53/$B25</f>
        <v>0</v>
      </c>
      <c r="H76" s="55" t="s">
        <v>43</v>
      </c>
      <c r="I76" s="55" t="s">
        <v>43</v>
      </c>
      <c r="J76" s="55" t="s">
        <v>43</v>
      </c>
      <c r="K76" s="49" t="n">
        <f aca="false">MAX(0, 'grilles et calculs individuels'!G17*'données complémentaires'!$J24-'plafond sécu etCNAV'!$F24)*$I$53/$B25</f>
        <v>0</v>
      </c>
      <c r="L76" s="49" t="n">
        <f aca="false">MAX(0, 'grilles et calculs individuels'!H25*'données complémentaires'!$J24-'plafond sécu etCNAV'!$F24)*$I$53/$B25</f>
        <v>0</v>
      </c>
      <c r="M76" s="49" t="n">
        <f aca="false">MAX(0, 'grilles et calculs individuels'!I21*'données complémentaires'!$J24-'plafond sécu etCNAV'!$F24)*$I$53/$B25</f>
        <v>0</v>
      </c>
      <c r="N76" s="55" t="s">
        <v>43</v>
      </c>
    </row>
    <row r="77" customFormat="false" ht="12.85" hidden="false" customHeight="false" outlineLevel="0" collapsed="false">
      <c r="F77" s="5" t="n">
        <v>22</v>
      </c>
      <c r="G77" s="49" t="n">
        <f aca="false">MAX(0, 'grilles et calculs individuels'!C25*'données complémentaires'!$J25-'plafond sécu etCNAV'!$F25)*$I$53/$B26</f>
        <v>0</v>
      </c>
      <c r="H77" s="55" t="s">
        <v>43</v>
      </c>
      <c r="I77" s="55" t="s">
        <v>43</v>
      </c>
      <c r="J77" s="55" t="s">
        <v>43</v>
      </c>
      <c r="K77" s="49" t="n">
        <f aca="false">MAX(0, 'grilles et calculs individuels'!G18*'données complémentaires'!$J25-'plafond sécu etCNAV'!$F25)*$I$53/$B26</f>
        <v>0</v>
      </c>
      <c r="L77" s="49" t="n">
        <f aca="false">MAX(0, 'grilles et calculs individuels'!H26*'données complémentaires'!$J25-'plafond sécu etCNAV'!$F25)*$I$53/$B26</f>
        <v>0</v>
      </c>
      <c r="M77" s="49" t="n">
        <f aca="false">MAX(0, 'grilles et calculs individuels'!I22*'données complémentaires'!$J25-'plafond sécu etCNAV'!$F25)*$I$53/$B26</f>
        <v>0</v>
      </c>
      <c r="N77" s="55" t="s">
        <v>43</v>
      </c>
    </row>
    <row r="78" customFormat="false" ht="12.85" hidden="false" customHeight="false" outlineLevel="0" collapsed="false">
      <c r="F78" s="5" t="n">
        <v>23</v>
      </c>
      <c r="G78" s="49" t="n">
        <f aca="false">MAX(0, 'grilles et calculs individuels'!C26*'données complémentaires'!$J26-'plafond sécu etCNAV'!$F26)*$I$53/$B27</f>
        <v>0</v>
      </c>
      <c r="H78" s="55" t="s">
        <v>43</v>
      </c>
      <c r="I78" s="55" t="s">
        <v>43</v>
      </c>
      <c r="J78" s="55" t="s">
        <v>43</v>
      </c>
      <c r="K78" s="49" t="n">
        <f aca="false">MAX(0, 'grilles et calculs individuels'!G19*'données complémentaires'!$J26-'plafond sécu etCNAV'!$F26)*$I$53/$B27</f>
        <v>0</v>
      </c>
      <c r="L78" s="49" t="n">
        <f aca="false">MAX(0, 'grilles et calculs individuels'!H27*'données complémentaires'!$J26-'plafond sécu etCNAV'!$F26)*$I$53/$B27</f>
        <v>0</v>
      </c>
      <c r="M78" s="49" t="n">
        <f aca="false">MAX(0, 'grilles et calculs individuels'!I29*'données complémentaires'!$J26-'plafond sécu etCNAV'!$F26)*$I$53/$B27</f>
        <v>0</v>
      </c>
      <c r="N78" s="55" t="s">
        <v>43</v>
      </c>
    </row>
    <row r="79" customFormat="false" ht="12.85" hidden="false" customHeight="false" outlineLevel="0" collapsed="false">
      <c r="F79" s="5" t="n">
        <v>24</v>
      </c>
      <c r="G79" s="49" t="n">
        <f aca="false">MAX(0, 'grilles et calculs individuels'!C27*'données complémentaires'!$J27-'plafond sécu etCNAV'!$F27)*$I$53/$B28</f>
        <v>0</v>
      </c>
      <c r="H79" s="55" t="s">
        <v>43</v>
      </c>
      <c r="I79" s="55" t="s">
        <v>43</v>
      </c>
      <c r="J79" s="55" t="s">
        <v>43</v>
      </c>
      <c r="K79" s="49" t="n">
        <f aca="false">MAX(0, 'grilles et calculs individuels'!G20*'données complémentaires'!$J27-'plafond sécu etCNAV'!$F27)*$I$53/$B28</f>
        <v>0</v>
      </c>
      <c r="L79" s="49" t="n">
        <f aca="false">MAX(0, 'grilles et calculs individuels'!H28*'données complémentaires'!$J27-'plafond sécu etCNAV'!$F27)*$I$53/$B28</f>
        <v>0</v>
      </c>
      <c r="M79" s="49" t="n">
        <f aca="false">MAX(0, 'grilles et calculs individuels'!I30*'données complémentaires'!$J27-'plafond sécu etCNAV'!$F27)*$I$53/$B28</f>
        <v>0</v>
      </c>
      <c r="N79" s="55" t="s">
        <v>43</v>
      </c>
    </row>
    <row r="80" customFormat="false" ht="12.85" hidden="false" customHeight="false" outlineLevel="0" collapsed="false">
      <c r="F80" s="5" t="n">
        <v>25</v>
      </c>
      <c r="G80" s="49" t="n">
        <f aca="false">MAX(0, 'grilles et calculs individuels'!C28*'données complémentaires'!$J28-'plafond sécu etCNAV'!$F28)*$I$53/$B29</f>
        <v>0</v>
      </c>
      <c r="H80" s="55" t="s">
        <v>43</v>
      </c>
      <c r="I80" s="55" t="s">
        <v>43</v>
      </c>
      <c r="J80" s="55" t="s">
        <v>43</v>
      </c>
      <c r="K80" s="49" t="n">
        <f aca="false">MAX(0, 'grilles et calculs individuels'!G21*'données complémentaires'!$J28-'plafond sécu etCNAV'!$F28)*$I$53/$B29</f>
        <v>0</v>
      </c>
      <c r="L80" s="49" t="n">
        <f aca="false">MAX(0, 'grilles et calculs individuels'!H29*'données complémentaires'!$J28-'plafond sécu etCNAV'!$F28)*$I$53/$B29</f>
        <v>0</v>
      </c>
      <c r="M80" s="49" t="n">
        <f aca="false">MAX(0, 'grilles et calculs individuels'!I31*'données complémentaires'!$J28-'plafond sécu etCNAV'!$F28)*$I$53/$B29</f>
        <v>0</v>
      </c>
      <c r="N80" s="55" t="s">
        <v>43</v>
      </c>
    </row>
    <row r="81" customFormat="false" ht="12.85" hidden="false" customHeight="false" outlineLevel="0" collapsed="false">
      <c r="F81" s="5" t="n">
        <v>26</v>
      </c>
      <c r="G81" s="49" t="n">
        <f aca="false">MAX(0, 'grilles et calculs individuels'!C29*'données complémentaires'!$J29-'plafond sécu etCNAV'!$F29)*$I$53/$B30</f>
        <v>0</v>
      </c>
      <c r="H81" s="55" t="s">
        <v>43</v>
      </c>
      <c r="I81" s="55" t="s">
        <v>43</v>
      </c>
      <c r="J81" s="55" t="s">
        <v>43</v>
      </c>
      <c r="K81" s="49" t="n">
        <f aca="false">MAX(0, 'grilles et calculs individuels'!G22*'données complémentaires'!$J29-'plafond sécu etCNAV'!$F29)*$I$53/$B30</f>
        <v>0</v>
      </c>
      <c r="L81" s="49" t="n">
        <f aca="false">MAX(0, 'grilles et calculs individuels'!H30*'données complémentaires'!$J29-'plafond sécu etCNAV'!$F29)*$I$53/$B30</f>
        <v>0</v>
      </c>
      <c r="M81" s="49" t="n">
        <f aca="false">MAX(0, 'grilles et calculs individuels'!I32*'données complémentaires'!$J29-'plafond sécu etCNAV'!$F29)*$I$53/$B30</f>
        <v>0</v>
      </c>
      <c r="N81" s="55" t="s">
        <v>43</v>
      </c>
    </row>
    <row r="82" customFormat="false" ht="12.85" hidden="false" customHeight="false" outlineLevel="0" collapsed="false">
      <c r="F82" s="5" t="n">
        <v>27</v>
      </c>
      <c r="G82" s="49" t="n">
        <f aca="false">MAX(0, 'grilles et calculs individuels'!C30*'données complémentaires'!$J30-'plafond sécu etCNAV'!$F30)*$I$53/$B31</f>
        <v>0</v>
      </c>
      <c r="H82" s="55" t="s">
        <v>43</v>
      </c>
      <c r="I82" s="55" t="s">
        <v>43</v>
      </c>
      <c r="J82" s="55" t="s">
        <v>43</v>
      </c>
      <c r="K82" s="49" t="n">
        <f aca="false">MAX(0, 'grilles et calculs individuels'!G23*'données complémentaires'!$J30-'plafond sécu etCNAV'!$F30)*$I$53/$B31</f>
        <v>0</v>
      </c>
      <c r="L82" s="49" t="n">
        <f aca="false">MAX(0, 'grilles et calculs individuels'!H31*'données complémentaires'!$J30-'plafond sécu etCNAV'!$F30)*$I$53/$B31</f>
        <v>0</v>
      </c>
      <c r="M82" s="49" t="n">
        <f aca="false">MAX(0, 'grilles et calculs individuels'!I33*'données complémentaires'!$J30-'plafond sécu etCNAV'!$F30)*$I$53/$B31</f>
        <v>0</v>
      </c>
      <c r="N82" s="55" t="s">
        <v>43</v>
      </c>
    </row>
    <row r="83" customFormat="false" ht="12.85" hidden="false" customHeight="false" outlineLevel="0" collapsed="false">
      <c r="F83" s="5" t="n">
        <v>28</v>
      </c>
      <c r="G83" s="49" t="n">
        <f aca="false">MAX(0, 'grilles et calculs individuels'!C31*'données complémentaires'!$J31-'plafond sécu etCNAV'!$F31)*$I$53/$B32</f>
        <v>0</v>
      </c>
      <c r="H83" s="55" t="s">
        <v>43</v>
      </c>
      <c r="I83" s="55" t="s">
        <v>43</v>
      </c>
      <c r="J83" s="55" t="s">
        <v>43</v>
      </c>
      <c r="K83" s="49" t="n">
        <f aca="false">MAX(0, 'grilles et calculs individuels'!G24*'données complémentaires'!$J31-'plafond sécu etCNAV'!$F31)*$I$53/$B32</f>
        <v>0</v>
      </c>
      <c r="L83" s="49" t="n">
        <f aca="false">MAX(0, 'grilles et calculs individuels'!H32*'données complémentaires'!$J31-'plafond sécu etCNAV'!$F31)*$I$53/$B32</f>
        <v>0</v>
      </c>
      <c r="M83" s="49" t="n">
        <f aca="false">MAX(0, 'grilles et calculs individuels'!I34*'données complémentaires'!$J31-'plafond sécu etCNAV'!$F31)*$I$53/$B32</f>
        <v>0</v>
      </c>
      <c r="N83" s="55" t="s">
        <v>43</v>
      </c>
    </row>
    <row r="84" customFormat="false" ht="12.85" hidden="false" customHeight="false" outlineLevel="0" collapsed="false">
      <c r="F84" s="5" t="n">
        <v>29</v>
      </c>
      <c r="G84" s="49" t="n">
        <f aca="false">MAX(0, 'grilles et calculs individuels'!C32*'données complémentaires'!$J32-'plafond sécu etCNAV'!$F32)*$I$53/$B33</f>
        <v>0</v>
      </c>
      <c r="H84" s="55" t="s">
        <v>43</v>
      </c>
      <c r="I84" s="55" t="s">
        <v>43</v>
      </c>
      <c r="J84" s="55" t="s">
        <v>43</v>
      </c>
      <c r="K84" s="49" t="n">
        <f aca="false">MAX(0, 'grilles et calculs individuels'!G25*'données complémentaires'!$J32-'plafond sécu etCNAV'!$F32)*$I$53/$B33</f>
        <v>0</v>
      </c>
      <c r="L84" s="49" t="n">
        <f aca="false">MAX(0, 'grilles et calculs individuels'!H33*'données complémentaires'!$J32-'plafond sécu etCNAV'!$F32)*$I$53/$B33</f>
        <v>0</v>
      </c>
      <c r="M84" s="49" t="n">
        <f aca="false">MAX(0, 'grilles et calculs individuels'!I35*'données complémentaires'!$J32-'plafond sécu etCNAV'!$F32)*$I$53/$B33</f>
        <v>0</v>
      </c>
      <c r="N84" s="55" t="s">
        <v>43</v>
      </c>
    </row>
    <row r="85" customFormat="false" ht="12.85" hidden="false" customHeight="false" outlineLevel="0" collapsed="false">
      <c r="F85" s="5" t="n">
        <v>30</v>
      </c>
      <c r="G85" s="49" t="n">
        <f aca="false">MAX(0, 'grilles et calculs individuels'!C33*'données complémentaires'!$J33-'plafond sécu etCNAV'!$F33)*$I$53/$B34</f>
        <v>0</v>
      </c>
      <c r="H85" s="55" t="s">
        <v>43</v>
      </c>
      <c r="I85" s="55" t="s">
        <v>43</v>
      </c>
      <c r="J85" s="55" t="s">
        <v>43</v>
      </c>
      <c r="K85" s="49" t="n">
        <f aca="false">MAX(0, 'grilles et calculs individuels'!G26*'données complémentaires'!$J33-'plafond sécu etCNAV'!$F33)*$I$53/$B34</f>
        <v>0</v>
      </c>
      <c r="L85" s="49" t="n">
        <f aca="false">MAX(0, 'grilles et calculs individuels'!H34*'données complémentaires'!$J33-'plafond sécu etCNAV'!$F33)*$I$53/$B34</f>
        <v>0</v>
      </c>
      <c r="M85" s="49" t="n">
        <f aca="false">MAX(0, 'grilles et calculs individuels'!I36*'données complémentaires'!$J33-'plafond sécu etCNAV'!$F33)*$I$53/$B34</f>
        <v>0</v>
      </c>
      <c r="N85" s="55" t="s">
        <v>43</v>
      </c>
    </row>
    <row r="86" customFormat="false" ht="12.85" hidden="false" customHeight="false" outlineLevel="0" collapsed="false">
      <c r="F86" s="5" t="n">
        <v>31</v>
      </c>
      <c r="G86" s="49" t="n">
        <f aca="false">MAX(0, 'grilles et calculs individuels'!C34*'données complémentaires'!$J34-'plafond sécu etCNAV'!$F34)*$I$53/$B35</f>
        <v>0</v>
      </c>
      <c r="H86" s="55" t="s">
        <v>43</v>
      </c>
      <c r="I86" s="55" t="s">
        <v>43</v>
      </c>
      <c r="J86" s="55" t="s">
        <v>43</v>
      </c>
      <c r="K86" s="49" t="n">
        <f aca="false">MAX(0, 'grilles et calculs individuels'!G27*'données complémentaires'!$J34-'plafond sécu etCNAV'!$F34)*$I$53/$B35</f>
        <v>0</v>
      </c>
      <c r="L86" s="49" t="n">
        <f aca="false">MAX(0, 'grilles et calculs individuels'!H35*'données complémentaires'!$J34-'plafond sécu etCNAV'!$F34)*$I$53/$B35</f>
        <v>0</v>
      </c>
      <c r="M86" s="49" t="n">
        <f aca="false">MAX(0, 'grilles et calculs individuels'!I37*'données complémentaires'!$J34-'plafond sécu etCNAV'!$F34)*$I$53/$B35</f>
        <v>0</v>
      </c>
      <c r="N86" s="55" t="s">
        <v>43</v>
      </c>
    </row>
    <row r="87" customFormat="false" ht="12.85" hidden="false" customHeight="false" outlineLevel="0" collapsed="false">
      <c r="F87" s="5" t="n">
        <v>32</v>
      </c>
      <c r="G87" s="49" t="n">
        <f aca="false">MAX(0, 'grilles et calculs individuels'!C35*'données complémentaires'!$J35-'plafond sécu etCNAV'!$F35)*$I$53/$B36</f>
        <v>0</v>
      </c>
      <c r="H87" s="55" t="s">
        <v>43</v>
      </c>
      <c r="I87" s="55" t="s">
        <v>43</v>
      </c>
      <c r="J87" s="55" t="s">
        <v>43</v>
      </c>
      <c r="K87" s="49" t="n">
        <f aca="false">MAX(0, 'grilles et calculs individuels'!G28*'données complémentaires'!$J35-'plafond sécu etCNAV'!$F35)*$I$53/$B36</f>
        <v>0</v>
      </c>
      <c r="L87" s="49" t="n">
        <f aca="false">MAX(0, 'grilles et calculs individuels'!H36*'données complémentaires'!$J35-'plafond sécu etCNAV'!$F35)*$I$53/$B36</f>
        <v>0</v>
      </c>
      <c r="M87" s="49" t="n">
        <f aca="false">MAX(0, 'grilles et calculs individuels'!I38*'données complémentaires'!$J35-'plafond sécu etCNAV'!$F35)*$I$53/$B36</f>
        <v>0</v>
      </c>
      <c r="N87" s="55" t="s">
        <v>43</v>
      </c>
    </row>
    <row r="88" customFormat="false" ht="12.85" hidden="false" customHeight="false" outlineLevel="0" collapsed="false">
      <c r="F88" s="5" t="n">
        <v>33</v>
      </c>
      <c r="G88" s="49" t="n">
        <f aca="false">MAX(0, 'grilles et calculs individuels'!C36*'données complémentaires'!$J36-'plafond sécu etCNAV'!$F36)*$I$53/$B37</f>
        <v>0</v>
      </c>
      <c r="H88" s="55" t="s">
        <v>43</v>
      </c>
      <c r="I88" s="55" t="s">
        <v>43</v>
      </c>
      <c r="J88" s="55" t="s">
        <v>43</v>
      </c>
      <c r="K88" s="49" t="n">
        <f aca="false">MAX(0, 'grilles et calculs individuels'!G29*'données complémentaires'!$J36-'plafond sécu etCNAV'!$F36)*$I$53/$B37</f>
        <v>0</v>
      </c>
      <c r="L88" s="49" t="n">
        <f aca="false">MAX(0, 'grilles et calculs individuels'!H37*'données complémentaires'!$J36-'plafond sécu etCNAV'!$F36)*$I$53/$B37</f>
        <v>0</v>
      </c>
      <c r="M88" s="49" t="n">
        <f aca="false">MAX(0, 'grilles et calculs individuels'!I39*'données complémentaires'!$J36-'plafond sécu etCNAV'!$F36)*$I$53/$B37</f>
        <v>0</v>
      </c>
      <c r="N88" s="55" t="s">
        <v>43</v>
      </c>
    </row>
    <row r="89" customFormat="false" ht="12.85" hidden="false" customHeight="false" outlineLevel="0" collapsed="false">
      <c r="F89" s="5" t="n">
        <v>34</v>
      </c>
      <c r="G89" s="49" t="n">
        <f aca="false">MAX(0, 'grilles et calculs individuels'!C37*'données complémentaires'!$J37-'plafond sécu etCNAV'!$F37)*$I$53/$B38</f>
        <v>0</v>
      </c>
      <c r="H89" s="55" t="s">
        <v>43</v>
      </c>
      <c r="I89" s="55" t="s">
        <v>43</v>
      </c>
      <c r="J89" s="55" t="s">
        <v>43</v>
      </c>
      <c r="K89" s="49" t="n">
        <f aca="false">MAX(0, 'grilles et calculs individuels'!G30*'données complémentaires'!$J37-'plafond sécu etCNAV'!$F37)*$I$53/$B38</f>
        <v>0</v>
      </c>
      <c r="L89" s="49" t="n">
        <f aca="false">MAX(0, 'grilles et calculs individuels'!H38*'données complémentaires'!$J37-'plafond sécu etCNAV'!$F37)*$I$53/$B38</f>
        <v>0</v>
      </c>
      <c r="M89" s="49" t="n">
        <f aca="false">MAX(0, 'grilles et calculs individuels'!I40*'données complémentaires'!$J37-'plafond sécu etCNAV'!$F37)*$I$53/$B38</f>
        <v>0</v>
      </c>
      <c r="N89" s="55" t="s">
        <v>43</v>
      </c>
    </row>
    <row r="90" customFormat="false" ht="12.85" hidden="false" customHeight="false" outlineLevel="0" collapsed="false">
      <c r="F90" s="5" t="n">
        <v>35</v>
      </c>
      <c r="G90" s="49" t="n">
        <f aca="false">MAX(0, 'grilles et calculs individuels'!C38*'données complémentaires'!$J38-'plafond sécu etCNAV'!$F38)*$I$53/$B39</f>
        <v>0</v>
      </c>
      <c r="H90" s="55" t="s">
        <v>43</v>
      </c>
      <c r="I90" s="55" t="s">
        <v>43</v>
      </c>
      <c r="J90" s="55" t="s">
        <v>43</v>
      </c>
      <c r="K90" s="49" t="n">
        <f aca="false">MAX(0, 'grilles et calculs individuels'!G31*'données complémentaires'!$J38-'plafond sécu etCNAV'!$F38)*$I$53/$B39</f>
        <v>0</v>
      </c>
      <c r="L90" s="49" t="n">
        <f aca="false">MAX(0, 'grilles et calculs individuels'!H39*'données complémentaires'!$J38-'plafond sécu etCNAV'!$F38)*$I$53/$B39</f>
        <v>0</v>
      </c>
      <c r="M90" s="49" t="n">
        <f aca="false">MAX(0, 'grilles et calculs individuels'!I41*'données complémentaires'!$J38-'plafond sécu etCNAV'!$F38)*$I$53/$B39</f>
        <v>0</v>
      </c>
      <c r="N90" s="55" t="s">
        <v>43</v>
      </c>
    </row>
    <row r="91" customFormat="false" ht="12.85" hidden="false" customHeight="false" outlineLevel="0" collapsed="false">
      <c r="F91" s="5" t="n">
        <v>36</v>
      </c>
      <c r="G91" s="49" t="n">
        <f aca="false">MAX(0, 'grilles et calculs individuels'!C39*'données complémentaires'!$J39-'plafond sécu etCNAV'!$F39)*$I$53/$B40</f>
        <v>0</v>
      </c>
      <c r="H91" s="55" t="s">
        <v>43</v>
      </c>
      <c r="I91" s="55" t="s">
        <v>43</v>
      </c>
      <c r="J91" s="55" t="s">
        <v>43</v>
      </c>
      <c r="K91" s="49" t="n">
        <f aca="false">MAX(0, 'grilles et calculs individuels'!G32*'données complémentaires'!$J39-'plafond sécu etCNAV'!$F39)*$I$53/$B40</f>
        <v>0</v>
      </c>
      <c r="L91" s="49" t="n">
        <f aca="false">MAX(0, 'grilles et calculs individuels'!H40*'données complémentaires'!$J39-'plafond sécu etCNAV'!$F39)*$I$53/$B40</f>
        <v>0</v>
      </c>
      <c r="M91" s="49" t="n">
        <f aca="false">MAX(0, 'grilles et calculs individuels'!I42*'données complémentaires'!$J39-'plafond sécu etCNAV'!$F39)*$I$53/$B40</f>
        <v>0</v>
      </c>
      <c r="N91" s="55" t="s">
        <v>43</v>
      </c>
    </row>
    <row r="92" customFormat="false" ht="12.85" hidden="false" customHeight="false" outlineLevel="0" collapsed="false">
      <c r="F92" s="5" t="n">
        <v>37</v>
      </c>
      <c r="G92" s="49" t="n">
        <f aca="false">MAX(0, 'grilles et calculs individuels'!C40*'données complémentaires'!$J40-'plafond sécu etCNAV'!$F40)*$I$53/$B41</f>
        <v>0</v>
      </c>
      <c r="H92" s="55" t="s">
        <v>43</v>
      </c>
      <c r="I92" s="55" t="s">
        <v>43</v>
      </c>
      <c r="J92" s="55" t="s">
        <v>43</v>
      </c>
      <c r="K92" s="49" t="n">
        <f aca="false">MAX(0, 'grilles et calculs individuels'!G33*'données complémentaires'!$J40-'plafond sécu etCNAV'!$F40)*$I$53/$B41</f>
        <v>0</v>
      </c>
      <c r="L92" s="49" t="n">
        <f aca="false">MAX(0, 'grilles et calculs individuels'!H41*'données complémentaires'!$J40-'plafond sécu etCNAV'!$F40)*$I$53/$B41</f>
        <v>0</v>
      </c>
      <c r="M92" s="49" t="n">
        <f aca="false">MAX(0, 'grilles et calculs individuels'!I43*'données complémentaires'!$J40-'plafond sécu etCNAV'!$F40)*$I$53/$B41</f>
        <v>0</v>
      </c>
      <c r="N92" s="55" t="s">
        <v>43</v>
      </c>
    </row>
    <row r="93" customFormat="false" ht="12.85" hidden="false" customHeight="false" outlineLevel="0" collapsed="false">
      <c r="F93" s="5" t="n">
        <v>38</v>
      </c>
      <c r="G93" s="49" t="n">
        <f aca="false">MAX(0, 'grilles et calculs individuels'!C41*'données complémentaires'!$J41-'plafond sécu etCNAV'!$F41)*$I$53/$B42</f>
        <v>0</v>
      </c>
      <c r="H93" s="55" t="s">
        <v>43</v>
      </c>
      <c r="I93" s="55" t="s">
        <v>43</v>
      </c>
      <c r="J93" s="55" t="s">
        <v>43</v>
      </c>
      <c r="K93" s="49" t="n">
        <f aca="false">MAX(0, 'grilles et calculs individuels'!G34*'données complémentaires'!$J41-'plafond sécu etCNAV'!$F41)*$I$53/$B42</f>
        <v>0</v>
      </c>
      <c r="L93" s="49" t="n">
        <f aca="false">MAX(0, 'grilles et calculs individuels'!H42*'données complémentaires'!$J41-'plafond sécu etCNAV'!$F41)*$I$53/$B42</f>
        <v>0</v>
      </c>
      <c r="M93" s="49" t="n">
        <f aca="false">MAX(0, 'grilles et calculs individuels'!I44*'données complémentaires'!$J41-'plafond sécu etCNAV'!$F41)*$I$53/$B42</f>
        <v>0</v>
      </c>
      <c r="N93" s="55" t="s">
        <v>43</v>
      </c>
    </row>
    <row r="94" customFormat="false" ht="12.85" hidden="false" customHeight="false" outlineLevel="0" collapsed="false">
      <c r="F94" s="5" t="n">
        <v>39</v>
      </c>
      <c r="G94" s="49" t="n">
        <f aca="false">MAX(0, 'grilles et calculs individuels'!C42*'données complémentaires'!$J42-'plafond sécu etCNAV'!$F42)*$I$53/$B43</f>
        <v>0</v>
      </c>
      <c r="H94" s="55" t="s">
        <v>43</v>
      </c>
      <c r="I94" s="55" t="s">
        <v>43</v>
      </c>
      <c r="J94" s="55" t="s">
        <v>43</v>
      </c>
      <c r="K94" s="49" t="n">
        <f aca="false">MAX(0, 'grilles et calculs individuels'!G35*'données complémentaires'!$J42-'plafond sécu etCNAV'!$F42)*$I$53/$B43</f>
        <v>0</v>
      </c>
      <c r="L94" s="49" t="n">
        <f aca="false">MAX(0, 'grilles et calculs individuels'!H43*'données complémentaires'!$J42-'plafond sécu etCNAV'!$F42)*$I$53/$B43</f>
        <v>0</v>
      </c>
      <c r="M94" s="49" t="n">
        <f aca="false">MAX(0, 'grilles et calculs individuels'!I45*'données complémentaires'!$J42-'plafond sécu etCNAV'!$F42)*$I$53/$B43</f>
        <v>0</v>
      </c>
      <c r="N94" s="55" t="s">
        <v>43</v>
      </c>
    </row>
    <row r="95" customFormat="false" ht="12.85" hidden="false" customHeight="false" outlineLevel="0" collapsed="false">
      <c r="F95" s="2" t="s">
        <v>67</v>
      </c>
      <c r="G95" s="54" t="n">
        <f aca="false">SUM(G55:G94)</f>
        <v>0</v>
      </c>
      <c r="H95" s="54" t="n">
        <v>0</v>
      </c>
      <c r="I95" s="54" t="n">
        <f aca="false">SUM(I55:I94)</f>
        <v>0</v>
      </c>
      <c r="J95" s="54" t="n">
        <f aca="false">SUM(J55:J94)</f>
        <v>0</v>
      </c>
      <c r="K95" s="54" t="n">
        <f aca="false">SUM(K55:K94)</f>
        <v>0</v>
      </c>
      <c r="L95" s="54" t="n">
        <f aca="false">SUM(L55:L94)</f>
        <v>0</v>
      </c>
      <c r="M95" s="54" t="n">
        <f aca="false">SUM(M55:M94)</f>
        <v>0</v>
      </c>
      <c r="N95" s="54" t="n">
        <f aca="false">SUM(N55:N94)</f>
        <v>0</v>
      </c>
    </row>
    <row r="96" customFormat="false" ht="12.85" hidden="false" customHeight="false" outlineLevel="0" collapsed="false">
      <c r="F96" s="2" t="s">
        <v>68</v>
      </c>
      <c r="G96" s="54" t="n">
        <f aca="false">G45+G95</f>
        <v>443.333404044307</v>
      </c>
      <c r="H96" s="54" t="n">
        <f aca="false">H45+H95</f>
        <v>490.735450349178</v>
      </c>
      <c r="I96" s="54" t="n">
        <f aca="false">I45+I95</f>
        <v>490.735450349178</v>
      </c>
      <c r="J96" s="54" t="n">
        <f aca="false">J45+J95</f>
        <v>490.249259487748</v>
      </c>
      <c r="K96" s="54" t="n">
        <f aca="false">K45+K95</f>
        <v>378.390362057269</v>
      </c>
      <c r="L96" s="54" t="n">
        <f aca="false">L45+L95</f>
        <v>379.135084623284</v>
      </c>
      <c r="M96" s="54" t="n">
        <f aca="false">M45+M95</f>
        <v>197.903810778512</v>
      </c>
      <c r="N96" s="54" t="n">
        <f aca="false">N45+N95</f>
        <v>424.000795904776</v>
      </c>
    </row>
    <row r="97" customFormat="false" ht="12.85" hidden="false" customHeight="false" outlineLevel="0" collapsed="false">
      <c r="F97" s="2" t="s">
        <v>69</v>
      </c>
      <c r="G97" s="54" t="n">
        <f aca="false">G96*$D$4</f>
        <v>554.743088480641</v>
      </c>
      <c r="H97" s="54" t="n">
        <f aca="false">H96*$D$4</f>
        <v>614.057269021927</v>
      </c>
      <c r="I97" s="54" t="n">
        <f aca="false">I96*$D$4</f>
        <v>614.057269021927</v>
      </c>
      <c r="J97" s="54" t="n">
        <f aca="false">J96*$D$4</f>
        <v>613.448898397019</v>
      </c>
      <c r="K97" s="54" t="n">
        <f aca="false">K96*$D$4</f>
        <v>473.479860042261</v>
      </c>
      <c r="L97" s="54" t="n">
        <f aca="false">L96*$D$4</f>
        <v>474.411731389115</v>
      </c>
      <c r="M97" s="54" t="n">
        <f aca="false">M96*$D$4</f>
        <v>247.637038427152</v>
      </c>
      <c r="N97" s="54" t="n">
        <f aca="false">N96*$D$4</f>
        <v>530.552195915647</v>
      </c>
    </row>
  </sheetData>
  <sheetProtection sheet="true" password="9cd6" objects="true" scenarios="true"/>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J34"/>
  <sheetViews>
    <sheetView windowProtection="false"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I10" activeCellId="0" sqref="I10"/>
    </sheetView>
  </sheetViews>
  <sheetFormatPr defaultRowHeight="12.85"/>
  <cols>
    <col collapsed="false" hidden="false" max="5" min="1" style="0" width="11.5204081632653"/>
    <col collapsed="false" hidden="false" max="6" min="6" style="0" width="19.4591836734694"/>
    <col collapsed="false" hidden="false" max="7" min="7" style="0" width="23.3469387755102"/>
    <col collapsed="false" hidden="false" max="8" min="8" style="0" width="31.1632653061224"/>
    <col collapsed="false" hidden="false" max="9" min="9" style="0" width="22.1734693877551"/>
    <col collapsed="false" hidden="false" max="10" min="10" style="0" width="21.6989795918367"/>
    <col collapsed="false" hidden="false" max="1025" min="11" style="0" width="11.5204081632653"/>
  </cols>
  <sheetData>
    <row r="1" customFormat="false" ht="12.8" hidden="false" customHeight="false" outlineLevel="0" collapsed="false">
      <c r="G1" s="0" t="n">
        <v>5</v>
      </c>
      <c r="H1" s="0" t="n">
        <v>10</v>
      </c>
      <c r="I1" s="0" t="n">
        <v>14</v>
      </c>
      <c r="J1" s="0" t="n">
        <v>20</v>
      </c>
    </row>
    <row r="2" customFormat="false" ht="12.8" hidden="false" customHeight="false" outlineLevel="0" collapsed="false">
      <c r="A2" s="0" t="s">
        <v>70</v>
      </c>
      <c r="B2" s="30" t="s">
        <v>27</v>
      </c>
      <c r="C2" s="30" t="s">
        <v>71</v>
      </c>
      <c r="D2" s="30" t="s">
        <v>72</v>
      </c>
      <c r="E2" s="30" t="s">
        <v>73</v>
      </c>
      <c r="F2" s="56" t="s">
        <v>74</v>
      </c>
      <c r="G2" s="57" t="s">
        <v>75</v>
      </c>
      <c r="H2" s="57" t="s">
        <v>76</v>
      </c>
      <c r="I2" s="0" t="s">
        <v>77</v>
      </c>
      <c r="J2" s="0" t="s">
        <v>78</v>
      </c>
    </row>
    <row r="3" customFormat="false" ht="12.8" hidden="false" customHeight="false" outlineLevel="0" collapsed="false">
      <c r="A3" s="0" t="n">
        <v>1</v>
      </c>
      <c r="B3" s="5" t="n">
        <v>2014</v>
      </c>
      <c r="C3" s="45" t="n">
        <v>55000</v>
      </c>
      <c r="D3" s="34" t="n">
        <v>0.015</v>
      </c>
      <c r="E3" s="9" t="n">
        <f aca="false">SUM($C$3:C3)</f>
        <v>55000</v>
      </c>
      <c r="F3" s="58" t="n">
        <f aca="false">E3*$C$34</f>
        <v>283298148.170541</v>
      </c>
      <c r="G3" s="59" t="n">
        <f aca="false">$C3*$C$34*$A3/G1</f>
        <v>56659629.6341082</v>
      </c>
      <c r="H3" s="59" t="n">
        <f aca="false">$C3*$C$34*$A3/H1</f>
        <v>28329814.8170541</v>
      </c>
      <c r="I3" s="59" t="n">
        <f aca="false">$C3*$C$34*$A3/I1</f>
        <v>20235582.0121815</v>
      </c>
      <c r="J3" s="59" t="n">
        <f aca="false">$C3*$C$34*$A3/J1</f>
        <v>14164907.4085271</v>
      </c>
    </row>
    <row r="4" customFormat="false" ht="12.8" hidden="false" customHeight="false" outlineLevel="0" collapsed="false">
      <c r="A4" s="0" t="n">
        <v>2</v>
      </c>
      <c r="B4" s="5" t="n">
        <v>2015</v>
      </c>
      <c r="C4" s="45" t="n">
        <f aca="false">C3*(1+D3)</f>
        <v>55825</v>
      </c>
      <c r="D4" s="34" t="n">
        <v>0.015</v>
      </c>
      <c r="E4" s="9" t="n">
        <f aca="false">SUM($C$3:C4)</f>
        <v>110825</v>
      </c>
      <c r="F4" s="58" t="n">
        <f aca="false">E4*$C$34</f>
        <v>570845768.56364</v>
      </c>
      <c r="G4" s="59" t="n">
        <f aca="false">$C4*$C$34*(1/G$1)*MIN(G$1,$A4)+G3</f>
        <v>171678677.791348</v>
      </c>
      <c r="H4" s="59" t="n">
        <f aca="false">$C4*$C$34*(1/H$1)*MIN(H$1,$A4)+H3</f>
        <v>85839338.8956739</v>
      </c>
      <c r="I4" s="59" t="n">
        <f aca="false">$C4*$C$34*(1/I$1)*MIN(I$1,$A4)+I3</f>
        <v>61313813.4969099</v>
      </c>
      <c r="J4" s="59" t="n">
        <f aca="false">$C4*$C$34*(1/J$1)*MIN(J$1,$A4)+J3</f>
        <v>42919669.447837</v>
      </c>
    </row>
    <row r="5" customFormat="false" ht="12.8" hidden="false" customHeight="false" outlineLevel="0" collapsed="false">
      <c r="A5" s="0" t="n">
        <v>3</v>
      </c>
      <c r="B5" s="5" t="n">
        <v>2016</v>
      </c>
      <c r="C5" s="45" t="n">
        <f aca="false">C4*(1+D4)</f>
        <v>56662.375</v>
      </c>
      <c r="D5" s="34" t="n">
        <v>0.015</v>
      </c>
      <c r="E5" s="9" t="n">
        <f aca="false">SUM($C$3:C5)</f>
        <v>167487.375</v>
      </c>
      <c r="F5" s="58" t="n">
        <f aca="false">E5*$C$34</f>
        <v>862706603.262636</v>
      </c>
      <c r="G5" s="59" t="n">
        <f aca="false">$C5*$C$34*(1/G$1)*MIN(G$1,$A5)+G4</f>
        <v>346795178.610745</v>
      </c>
      <c r="H5" s="59" t="n">
        <f aca="false">$C5*$C$34*(1/H$1)*MIN(H$1,$A5)+H4</f>
        <v>173397589.305373</v>
      </c>
      <c r="I5" s="59" t="n">
        <f aca="false">$C5*$C$34*(1/I$1)*MIN(I$1,$A5)+I4</f>
        <v>123855420.932409</v>
      </c>
      <c r="J5" s="59" t="n">
        <f aca="false">$C5*$C$34*(1/J$1)*MIN(J$1,$A5)+J4</f>
        <v>86698794.6526863</v>
      </c>
    </row>
    <row r="6" customFormat="false" ht="12.8" hidden="false" customHeight="false" outlineLevel="0" collapsed="false">
      <c r="A6" s="0" t="n">
        <v>4</v>
      </c>
      <c r="B6" s="5" t="n">
        <v>2017</v>
      </c>
      <c r="C6" s="45" t="n">
        <f aca="false">C5*(1+D5)</f>
        <v>57512.310625</v>
      </c>
      <c r="D6" s="34" t="n">
        <v>0.015</v>
      </c>
      <c r="E6" s="9" t="n">
        <f aca="false">SUM($C$3:C6)</f>
        <v>224999.685625</v>
      </c>
      <c r="F6" s="58" t="n">
        <f aca="false">E6*$C$34</f>
        <v>1158945350.48212</v>
      </c>
      <c r="G6" s="59" t="n">
        <f aca="false">$C6*$C$34*(1/G$1)*MIN(G$1,$A6)+G5</f>
        <v>583786176.38633</v>
      </c>
      <c r="H6" s="59" t="n">
        <f aca="false">$C6*$C$34*(1/H$1)*MIN(H$1,$A6)+H5</f>
        <v>291893088.193165</v>
      </c>
      <c r="I6" s="59" t="n">
        <f aca="false">$C6*$C$34*(1/I$1)*MIN(I$1,$A6)+I5</f>
        <v>208495062.995118</v>
      </c>
      <c r="J6" s="59" t="n">
        <f aca="false">$C6*$C$34*(1/J$1)*MIN(J$1,$A6)+J5</f>
        <v>145946544.096582</v>
      </c>
    </row>
    <row r="7" customFormat="false" ht="12.8" hidden="false" customHeight="false" outlineLevel="0" collapsed="false">
      <c r="A7" s="0" t="n">
        <v>5</v>
      </c>
      <c r="B7" s="5" t="n">
        <v>2018</v>
      </c>
      <c r="C7" s="45" t="n">
        <f aca="false">C6*(1+D6)</f>
        <v>58374.995284375</v>
      </c>
      <c r="D7" s="34" t="n">
        <v>0.015</v>
      </c>
      <c r="E7" s="9" t="n">
        <f aca="false">SUM($C$3:C7)</f>
        <v>283374.680909375</v>
      </c>
      <c r="F7" s="58" t="n">
        <f aca="false">E7*$C$34</f>
        <v>1459627678.90989</v>
      </c>
      <c r="G7" s="59" t="n">
        <f aca="false">$C7*$C$34*(1/G$1)*MIN(G$1,$A7)+G6</f>
        <v>884468504.814102</v>
      </c>
      <c r="H7" s="59" t="n">
        <f aca="false">$C7*$C$34*(1/H$1)*MIN(H$1,$A7)+H6</f>
        <v>442234252.407051</v>
      </c>
      <c r="I7" s="59" t="n">
        <f aca="false">$C7*$C$34*(1/I$1)*MIN(I$1,$A7)+I6</f>
        <v>315881608.862179</v>
      </c>
      <c r="J7" s="59" t="n">
        <f aca="false">$C7*$C$34*(1/J$1)*MIN(J$1,$A7)+J6</f>
        <v>221117126.203526</v>
      </c>
    </row>
    <row r="8" customFormat="false" ht="12.8" hidden="false" customHeight="false" outlineLevel="0" collapsed="false">
      <c r="A8" s="0" t="n">
        <v>6</v>
      </c>
      <c r="B8" s="5" t="n">
        <v>2019</v>
      </c>
      <c r="C8" s="45" t="n">
        <f aca="false">C7*(1+D7)</f>
        <v>59250.6202136406</v>
      </c>
      <c r="D8" s="34" t="n">
        <v>0.015</v>
      </c>
      <c r="E8" s="9" t="n">
        <f aca="false">SUM($C$3:C8)</f>
        <v>342625.301123016</v>
      </c>
      <c r="F8" s="58" t="n">
        <f aca="false">E8*$C$34</f>
        <v>1764820242.26408</v>
      </c>
      <c r="G8" s="59" t="n">
        <f aca="false">$C8*$C$34*(1/G$1)*MIN(G$1,$A8)+G7</f>
        <v>1189661068.16829</v>
      </c>
      <c r="H8" s="59" t="n">
        <f aca="false">$C8*$C$34*(1/H$1)*MIN(H$1,$A8)+H7</f>
        <v>625349790.419565</v>
      </c>
      <c r="I8" s="59" t="n">
        <f aca="false">$C8*$C$34*(1/I$1)*MIN(I$1,$A8)+I7</f>
        <v>446678421.728261</v>
      </c>
      <c r="J8" s="59" t="n">
        <f aca="false">$C8*$C$34*(1/J$1)*MIN(J$1,$A8)+J7</f>
        <v>312674895.209782</v>
      </c>
    </row>
    <row r="9" customFormat="false" ht="12.8" hidden="false" customHeight="false" outlineLevel="0" collapsed="false">
      <c r="A9" s="0" t="n">
        <v>7</v>
      </c>
      <c r="B9" s="5" t="n">
        <v>2020</v>
      </c>
      <c r="C9" s="45" t="n">
        <f aca="false">C8*(1+D8)</f>
        <v>60139.3795168452</v>
      </c>
      <c r="D9" s="34" t="n">
        <v>0.015</v>
      </c>
      <c r="E9" s="9" t="n">
        <f aca="false">SUM($C$3:C9)</f>
        <v>402764.680639861</v>
      </c>
      <c r="F9" s="58" t="n">
        <f aca="false">E9*$C$34</f>
        <v>2074590694.06858</v>
      </c>
      <c r="G9" s="59" t="n">
        <f aca="false">$C9*$C$34*(1/G$1)*MIN(G$1,$A9)+G8</f>
        <v>1499431519.97279</v>
      </c>
      <c r="H9" s="59" t="n">
        <f aca="false">$C9*$C$34*(1/H$1)*MIN(H$1,$A9)+H8</f>
        <v>842189106.682716</v>
      </c>
      <c r="I9" s="59" t="n">
        <f aca="false">$C9*$C$34*(1/I$1)*MIN(I$1,$A9)+I8</f>
        <v>601563647.630512</v>
      </c>
      <c r="J9" s="59" t="n">
        <f aca="false">$C9*$C$34*(1/J$1)*MIN(J$1,$A9)+J8</f>
        <v>421094553.341358</v>
      </c>
    </row>
    <row r="10" customFormat="false" ht="12.8" hidden="false" customHeight="false" outlineLevel="0" collapsed="false">
      <c r="A10" s="0" t="n">
        <v>8</v>
      </c>
      <c r="B10" s="5" t="n">
        <v>2021</v>
      </c>
      <c r="C10" s="45" t="n">
        <f aca="false">C9*(1+D9)</f>
        <v>61041.4702095979</v>
      </c>
      <c r="D10" s="34" t="n">
        <v>0.007</v>
      </c>
      <c r="E10" s="9" t="n">
        <f aca="false">SUM($C$3:C10)</f>
        <v>463806.150849459</v>
      </c>
      <c r="F10" s="58" t="n">
        <f aca="false">E10*$C$34</f>
        <v>2389007702.65015</v>
      </c>
      <c r="G10" s="59" t="n">
        <f aca="false">$C10*$C$34*(1/G$1)*MIN(G$1,$A10)+G9</f>
        <v>1813848528.55436</v>
      </c>
      <c r="H10" s="59" t="n">
        <f aca="false">$C10*$C$34*(1/H$1)*MIN(H$1,$A10)+H9</f>
        <v>1093722713.54797</v>
      </c>
      <c r="I10" s="59" t="n">
        <f aca="false">$C10*$C$34*(1/I$1)*MIN(I$1,$A10)+I9</f>
        <v>781230509.677123</v>
      </c>
      <c r="J10" s="59" t="n">
        <f aca="false">$C10*$C$34*(1/J$1)*MIN(J$1,$A10)+J9</f>
        <v>546861356.773986</v>
      </c>
    </row>
    <row r="11" customFormat="false" ht="12.8" hidden="false" customHeight="false" outlineLevel="0" collapsed="false">
      <c r="A11" s="0" t="n">
        <v>9</v>
      </c>
      <c r="B11" s="5" t="n">
        <v>2022</v>
      </c>
      <c r="C11" s="45" t="n">
        <f aca="false">C10*(1+D10)</f>
        <v>61468.7605010651</v>
      </c>
      <c r="D11" s="34" t="n">
        <v>0.007</v>
      </c>
      <c r="E11" s="9" t="n">
        <f aca="false">SUM($C$3:C11)</f>
        <v>525274.911350524</v>
      </c>
      <c r="F11" s="58" t="n">
        <f aca="false">E11*$C$34</f>
        <v>2705625630.29179</v>
      </c>
      <c r="G11" s="59" t="n">
        <f aca="false">$C11*$C$34*(1/G$1)*MIN(G$1,$A11)+G10</f>
        <v>2130466456.196</v>
      </c>
      <c r="H11" s="59" t="n">
        <f aca="false">$C11*$C$34*(1/H$1)*MIN(H$1,$A11)+H10</f>
        <v>1378678848.42545</v>
      </c>
      <c r="I11" s="59" t="n">
        <f aca="false">$C11*$C$34*(1/I$1)*MIN(I$1,$A11)+I10</f>
        <v>984770606.018178</v>
      </c>
      <c r="J11" s="59" t="n">
        <f aca="false">$C11*$C$34*(1/J$1)*MIN(J$1,$A11)+J10</f>
        <v>689339424.212724</v>
      </c>
    </row>
    <row r="12" customFormat="false" ht="12.8" hidden="false" customHeight="false" outlineLevel="0" collapsed="false">
      <c r="A12" s="0" t="n">
        <v>10</v>
      </c>
      <c r="B12" s="5" t="n">
        <v>2023</v>
      </c>
      <c r="C12" s="45" t="n">
        <f aca="false">C11*(1+D11)</f>
        <v>61899.0418245725</v>
      </c>
      <c r="D12" s="34" t="n">
        <v>0.007</v>
      </c>
      <c r="E12" s="9" t="n">
        <f aca="false">SUM($C$3:C12)</f>
        <v>587173.953175096</v>
      </c>
      <c r="F12" s="58" t="n">
        <f aca="false">E12*$C$34</f>
        <v>3024459883.42692</v>
      </c>
      <c r="G12" s="59" t="n">
        <f aca="false">$C12*$C$34*(1/G$1)*MIN(G$1,$A12)+G11</f>
        <v>2449300709.33114</v>
      </c>
      <c r="H12" s="59" t="n">
        <f aca="false">$C12*$C$34*(1/H$1)*MIN(H$1,$A12)+H11</f>
        <v>1697513101.56058</v>
      </c>
      <c r="I12" s="59" t="n">
        <f aca="false">$C12*$C$34*(1/I$1)*MIN(I$1,$A12)+I11</f>
        <v>1212509358.25756</v>
      </c>
      <c r="J12" s="59" t="n">
        <f aca="false">$C12*$C$34*(1/J$1)*MIN(J$1,$A12)+J11</f>
        <v>848756550.78029</v>
      </c>
    </row>
    <row r="13" customFormat="false" ht="12.8" hidden="false" customHeight="false" outlineLevel="0" collapsed="false">
      <c r="A13" s="0" t="n">
        <v>11</v>
      </c>
      <c r="B13" s="5" t="n">
        <v>2024</v>
      </c>
      <c r="C13" s="45" t="n">
        <f aca="false">C12*(1+D12)</f>
        <v>62332.3351173445</v>
      </c>
      <c r="D13" s="34" t="n">
        <v>0.007</v>
      </c>
      <c r="E13" s="9" t="n">
        <f aca="false">SUM($C$3:C13)</f>
        <v>649506.288292441</v>
      </c>
      <c r="F13" s="58" t="n">
        <f aca="false">E13*$C$34</f>
        <v>3345525976.334</v>
      </c>
      <c r="G13" s="59" t="n">
        <f aca="false">$C13*$C$34*(1/G$1)*MIN(G$1,$A13)+G12</f>
        <v>2770366802.23821</v>
      </c>
      <c r="H13" s="59" t="n">
        <f aca="false">$C13*$C$34*(1/H$1)*MIN(H$1,$A13)+H12</f>
        <v>2018579194.46766</v>
      </c>
      <c r="I13" s="59" t="n">
        <f aca="false">$C13*$C$34*(1/I$1)*MIN(I$1,$A13)+I12</f>
        <v>1464775574.11312</v>
      </c>
      <c r="J13" s="59" t="n">
        <f aca="false">$C13*$C$34*(1/J$1)*MIN(J$1,$A13)+J12</f>
        <v>1025342901.87918</v>
      </c>
    </row>
    <row r="14" customFormat="false" ht="12.8" hidden="false" customHeight="false" outlineLevel="0" collapsed="false">
      <c r="A14" s="0" t="n">
        <v>12</v>
      </c>
      <c r="B14" s="5" t="n">
        <v>2025</v>
      </c>
      <c r="C14" s="45" t="n">
        <f aca="false">C13*(1+D13)</f>
        <v>62768.6614631659</v>
      </c>
      <c r="D14" s="34" t="n">
        <v>0.007</v>
      </c>
      <c r="E14" s="9" t="n">
        <f aca="false">SUM($C$3:C14)</f>
        <v>712274.949755607</v>
      </c>
      <c r="F14" s="58" t="n">
        <f aca="false">E14*$C$34</f>
        <v>3668839531.89143</v>
      </c>
      <c r="G14" s="59" t="n">
        <f aca="false">$C14*$C$34*(1/G$1)*MIN(G$1,$A14)+G13</f>
        <v>3093680357.79564</v>
      </c>
      <c r="H14" s="59" t="n">
        <f aca="false">$C14*$C$34*(1/H$1)*MIN(H$1,$A14)+H13</f>
        <v>2341892750.02509</v>
      </c>
      <c r="I14" s="59" t="n">
        <f aca="false">$C14*$C$34*(1/I$1)*MIN(I$1,$A14)+I13</f>
        <v>1741901478.87663</v>
      </c>
      <c r="J14" s="59" t="n">
        <f aca="false">$C14*$C$34*(1/J$1)*MIN(J$1,$A14)+J13</f>
        <v>1219331035.21364</v>
      </c>
    </row>
    <row r="15" customFormat="false" ht="12.8" hidden="false" customHeight="false" outlineLevel="0" collapsed="false">
      <c r="A15" s="0" t="n">
        <v>13</v>
      </c>
      <c r="B15" s="5" t="n">
        <v>2026</v>
      </c>
      <c r="C15" s="45" t="n">
        <f aca="false">C14*(1+D14)</f>
        <v>63208.0420934081</v>
      </c>
      <c r="D15" s="34" t="n">
        <v>0.007</v>
      </c>
      <c r="E15" s="9" t="n">
        <f aca="false">SUM($C$3:C15)</f>
        <v>775482.991849015</v>
      </c>
      <c r="F15" s="58" t="n">
        <f aca="false">E15*$C$34</f>
        <v>3994416282.33776</v>
      </c>
      <c r="G15" s="59" t="n">
        <f aca="false">$C15*$C$34*(1/G$1)*MIN(G$1,$A15)+G14</f>
        <v>3419257108.24197</v>
      </c>
      <c r="H15" s="59" t="n">
        <f aca="false">$C15*$C$34*(1/H$1)*MIN(H$1,$A15)+H14</f>
        <v>2667469500.47142</v>
      </c>
      <c r="I15" s="59" t="n">
        <f aca="false">$C15*$C$34*(1/I$1)*MIN(I$1,$A15)+I14</f>
        <v>2044222747.14822</v>
      </c>
      <c r="J15" s="59" t="n">
        <f aca="false">$C15*$C$34*(1/J$1)*MIN(J$1,$A15)+J14</f>
        <v>1430955923.00375</v>
      </c>
    </row>
    <row r="16" customFormat="false" ht="12.8" hidden="false" customHeight="false" outlineLevel="0" collapsed="false">
      <c r="A16" s="0" t="n">
        <v>14</v>
      </c>
      <c r="B16" s="5" t="n">
        <v>2027</v>
      </c>
      <c r="C16" s="45" t="n">
        <f aca="false">C15*(1+D15)</f>
        <v>63650.4983880619</v>
      </c>
      <c r="D16" s="34" t="n">
        <v>0.007</v>
      </c>
      <c r="E16" s="9" t="n">
        <f aca="false">SUM($C$3:C16)</f>
        <v>839133.490237077</v>
      </c>
      <c r="F16" s="58" t="n">
        <f aca="false">E16*$C$34</f>
        <v>4322272070.03721</v>
      </c>
      <c r="G16" s="59" t="n">
        <f aca="false">$C16*$C$34*(1/G$1)*MIN(G$1,$A16)+G15</f>
        <v>3747112895.94142</v>
      </c>
      <c r="H16" s="59" t="n">
        <f aca="false">$C16*$C$34*(1/H$1)*MIN(H$1,$A16)+H15</f>
        <v>2995325288.17087</v>
      </c>
      <c r="I16" s="59" t="n">
        <f aca="false">$C16*$C$34*(1/I$1)*MIN(I$1,$A16)+I15</f>
        <v>2372078534.84767</v>
      </c>
      <c r="J16" s="59" t="n">
        <f aca="false">$C16*$C$34*(1/J$1)*MIN(J$1,$A16)+J15</f>
        <v>1660454974.39337</v>
      </c>
    </row>
    <row r="17" customFormat="false" ht="12.8" hidden="false" customHeight="false" outlineLevel="0" collapsed="false">
      <c r="A17" s="0" t="n">
        <v>15</v>
      </c>
      <c r="B17" s="5" t="n">
        <v>2028</v>
      </c>
      <c r="C17" s="45" t="n">
        <f aca="false">C16*(1+D16)</f>
        <v>64096.0518767783</v>
      </c>
      <c r="D17" s="34" t="n">
        <v>0.007</v>
      </c>
      <c r="E17" s="9" t="n">
        <f aca="false">SUM($C$3:C17)</f>
        <v>903229.542113855</v>
      </c>
      <c r="F17" s="58" t="n">
        <f aca="false">E17*$C$34</f>
        <v>4652422848.25056</v>
      </c>
      <c r="G17" s="59" t="n">
        <f aca="false">$C17*$C$34*(1/G$1)*MIN(G$1,$A17)+G16</f>
        <v>4077263674.15477</v>
      </c>
      <c r="H17" s="59" t="n">
        <f aca="false">$C17*$C$34*(1/H$1)*MIN(H$1,$A17)+H16</f>
        <v>3325476066.38422</v>
      </c>
      <c r="I17" s="59" t="n">
        <f aca="false">$C17*$C$34*(1/I$1)*MIN(I$1,$A17)+I16</f>
        <v>2702229313.06102</v>
      </c>
      <c r="J17" s="59" t="n">
        <f aca="false">$C17*$C$34*(1/J$1)*MIN(J$1,$A17)+J16</f>
        <v>1908068058.05338</v>
      </c>
    </row>
    <row r="18" customFormat="false" ht="12.8" hidden="false" customHeight="false" outlineLevel="0" collapsed="false">
      <c r="A18" s="0" t="n">
        <v>16</v>
      </c>
      <c r="B18" s="5" t="n">
        <v>2029</v>
      </c>
      <c r="C18" s="45" t="n">
        <f aca="false">C17*(1+D17)</f>
        <v>64544.7242399158</v>
      </c>
      <c r="D18" s="34" t="n">
        <v>0.007</v>
      </c>
      <c r="E18" s="9" t="n">
        <f aca="false">SUM($C$3:C18)</f>
        <v>967774.266353771</v>
      </c>
      <c r="F18" s="58" t="n">
        <f aca="false">E18*$C$34</f>
        <v>4984884681.91141</v>
      </c>
      <c r="G18" s="59" t="n">
        <f aca="false">$C18*$C$34*(1/G$1)*MIN(G$1,$A18)+G17</f>
        <v>4409725507.81562</v>
      </c>
      <c r="H18" s="59" t="n">
        <f aca="false">$C18*$C$34*(1/H$1)*MIN(H$1,$A18)+H17</f>
        <v>3657937900.04506</v>
      </c>
      <c r="I18" s="59" t="n">
        <f aca="false">$C18*$C$34*(1/I$1)*MIN(I$1,$A18)+I17</f>
        <v>3034691146.72187</v>
      </c>
      <c r="J18" s="59" t="n">
        <f aca="false">$C18*$C$34*(1/J$1)*MIN(J$1,$A18)+J17</f>
        <v>2174037524.98206</v>
      </c>
    </row>
    <row r="19" customFormat="false" ht="12.8" hidden="false" customHeight="false" outlineLevel="0" collapsed="false">
      <c r="A19" s="0" t="n">
        <v>17</v>
      </c>
      <c r="B19" s="5" t="n">
        <v>2030</v>
      </c>
      <c r="C19" s="45" t="n">
        <f aca="false">C18*(1+D18)</f>
        <v>64996.5373095952</v>
      </c>
      <c r="D19" s="34" t="n">
        <v>0.007</v>
      </c>
      <c r="E19" s="9" t="n">
        <f aca="false">SUM($C$3:C19)</f>
        <v>1032770.80366337</v>
      </c>
      <c r="F19" s="58" t="n">
        <f aca="false">E19*$C$34</f>
        <v>5319673748.40789</v>
      </c>
      <c r="G19" s="59" t="n">
        <f aca="false">$C19*$C$34*(1/G$1)*MIN(G$1,$A19)+G18</f>
        <v>4744514574.31209</v>
      </c>
      <c r="H19" s="59" t="n">
        <f aca="false">$C19*$C$34*(1/H$1)*MIN(H$1,$A19)+H18</f>
        <v>3992726966.54153</v>
      </c>
      <c r="I19" s="59" t="n">
        <f aca="false">$C19*$C$34*(1/I$1)*MIN(I$1,$A19)+I18</f>
        <v>3369480213.21833</v>
      </c>
      <c r="J19" s="59" t="n">
        <f aca="false">$C19*$C$34*(1/J$1)*MIN(J$1,$A19)+J18</f>
        <v>2458608231.50406</v>
      </c>
    </row>
    <row r="20" customFormat="false" ht="12.8" hidden="false" customHeight="false" outlineLevel="0" collapsed="false">
      <c r="A20" s="0" t="n">
        <v>18</v>
      </c>
      <c r="B20" s="5" t="n">
        <v>2031</v>
      </c>
      <c r="C20" s="45" t="n">
        <f aca="false">C19*(1+D19)</f>
        <v>65451.5130707623</v>
      </c>
      <c r="D20" s="34" t="n">
        <v>0</v>
      </c>
      <c r="E20" s="9" t="n">
        <f aca="false">SUM($C$3:C20)</f>
        <v>1098222.31673413</v>
      </c>
      <c r="F20" s="58" t="n">
        <f aca="false">E20*$C$34</f>
        <v>5656806338.36983</v>
      </c>
      <c r="G20" s="59" t="n">
        <f aca="false">$C20*$C$34*(1/G$1)*MIN(G$1,$A20)+G19</f>
        <v>5081647164.27403</v>
      </c>
      <c r="H20" s="59" t="n">
        <f aca="false">$C20*$C$34*(1/H$1)*MIN(H$1,$A20)+H19</f>
        <v>4329859556.50348</v>
      </c>
      <c r="I20" s="59" t="n">
        <f aca="false">$C20*$C$34*(1/I$1)*MIN(I$1,$A20)+I19</f>
        <v>3706612803.18028</v>
      </c>
      <c r="J20" s="59" t="n">
        <f aca="false">$C20*$C$34*(1/J$1)*MIN(J$1,$A20)+J19</f>
        <v>2762027562.46981</v>
      </c>
    </row>
    <row r="21" customFormat="false" ht="12.8" hidden="false" customHeight="false" outlineLevel="0" collapsed="false">
      <c r="A21" s="0" t="n">
        <v>19</v>
      </c>
      <c r="B21" s="5" t="n">
        <v>2032</v>
      </c>
      <c r="C21" s="45" t="n">
        <f aca="false">C20*(1+D20)</f>
        <v>65451.5130707623</v>
      </c>
      <c r="D21" s="34" t="n">
        <v>0</v>
      </c>
      <c r="E21" s="9" t="n">
        <f aca="false">SUM($C$3:C21)</f>
        <v>1163673.82980489</v>
      </c>
      <c r="F21" s="58" t="n">
        <f aca="false">E21*$C$34</f>
        <v>5993938928.33176</v>
      </c>
      <c r="G21" s="59" t="n">
        <f aca="false">$C21*$C$34*(1/G$1)*MIN(G$1,$A21)+G20</f>
        <v>5418779754.23598</v>
      </c>
      <c r="H21" s="59" t="n">
        <f aca="false">$C21*$C$34*(1/H$1)*MIN(H$1,$A21)+H20</f>
        <v>4666992146.46542</v>
      </c>
      <c r="I21" s="59" t="n">
        <f aca="false">$C21*$C$34*(1/I$1)*MIN(I$1,$A21)+I20</f>
        <v>4043745393.14222</v>
      </c>
      <c r="J21" s="59" t="n">
        <f aca="false">$C21*$C$34*(1/J$1)*MIN(J$1,$A21)+J20</f>
        <v>3082303522.93365</v>
      </c>
    </row>
    <row r="22" customFormat="false" ht="12.8" hidden="false" customHeight="false" outlineLevel="0" collapsed="false">
      <c r="A22" s="0" t="n">
        <v>20</v>
      </c>
      <c r="B22" s="5" t="n">
        <v>2033</v>
      </c>
      <c r="C22" s="45" t="n">
        <f aca="false">C21*(1+D21)</f>
        <v>65451.5130707623</v>
      </c>
      <c r="D22" s="34" t="n">
        <v>0</v>
      </c>
      <c r="E22" s="9" t="n">
        <f aca="false">SUM($C$3:C22)</f>
        <v>1229125.34287565</v>
      </c>
      <c r="F22" s="58" t="n">
        <f aca="false">E22*$C$34</f>
        <v>6331071518.29369</v>
      </c>
      <c r="G22" s="59" t="n">
        <f aca="false">$C22*$C$34*(1/G$1)*MIN(G$1,$A22)+G21</f>
        <v>5755912344.19792</v>
      </c>
      <c r="H22" s="59" t="n">
        <f aca="false">$C22*$C$34*(1/H$1)*MIN(H$1,$A22)+H21</f>
        <v>5004124736.42736</v>
      </c>
      <c r="I22" s="59" t="n">
        <f aca="false">$C22*$C$34*(1/I$1)*MIN(I$1,$A22)+I21</f>
        <v>4380877983.10417</v>
      </c>
      <c r="J22" s="59" t="n">
        <f aca="false">$C22*$C$34*(1/J$1)*MIN(J$1,$A22)+J21</f>
        <v>3419436112.8956</v>
      </c>
    </row>
    <row r="23" customFormat="false" ht="12.8" hidden="false" customHeight="false" outlineLevel="0" collapsed="false">
      <c r="A23" s="0" t="n">
        <v>21</v>
      </c>
      <c r="B23" s="5" t="n">
        <v>2034</v>
      </c>
      <c r="C23" s="45" t="n">
        <f aca="false">C22*(1+D22)</f>
        <v>65451.5130707623</v>
      </c>
      <c r="D23" s="34" t="n">
        <v>0</v>
      </c>
      <c r="E23" s="9" t="n">
        <f aca="false">SUM($C$3:C23)</f>
        <v>1294576.85594642</v>
      </c>
      <c r="F23" s="58" t="n">
        <f aca="false">E23*$C$34</f>
        <v>6668204108.25567</v>
      </c>
      <c r="G23" s="59" t="n">
        <f aca="false">$C23*$C$34*(1/G$1)*MIN(G$1,$A23)+G22</f>
        <v>6093044934.15986</v>
      </c>
      <c r="H23" s="59" t="n">
        <f aca="false">$C23*$C$34*(1/H$1)*MIN(H$1,$A23)+H22</f>
        <v>5341257326.38931</v>
      </c>
      <c r="I23" s="59" t="n">
        <f aca="false">$C23*$C$34*(1/I$1)*MIN(I$1,$A23)+I22</f>
        <v>4718010573.06611</v>
      </c>
      <c r="J23" s="59" t="n">
        <f aca="false">$C23*$C$34*(1/J$1)*MIN(J$1,$A23)+J22</f>
        <v>3756568702.85754</v>
      </c>
    </row>
    <row r="24" customFormat="false" ht="12.8" hidden="false" customHeight="false" outlineLevel="0" collapsed="false">
      <c r="A24" s="0" t="n">
        <v>22</v>
      </c>
      <c r="B24" s="5" t="n">
        <v>2035</v>
      </c>
      <c r="C24" s="45" t="n">
        <f aca="false">C23*(1+D23)</f>
        <v>65451.5130707623</v>
      </c>
      <c r="D24" s="34" t="n">
        <v>0</v>
      </c>
      <c r="E24" s="9" t="n">
        <f aca="false">SUM($C$3:C24)</f>
        <v>1360028.36901718</v>
      </c>
      <c r="F24" s="58" t="n">
        <f aca="false">E24*$C$34</f>
        <v>7005336698.21761</v>
      </c>
      <c r="G24" s="59" t="n">
        <f aca="false">$C24*$C$34*(1/G$1)*MIN(G$1,$A24)+G23</f>
        <v>6430177524.12181</v>
      </c>
      <c r="H24" s="59" t="n">
        <f aca="false">$C24*$C$34*(1/H$1)*MIN(H$1,$A24)+H23</f>
        <v>5678389916.35125</v>
      </c>
      <c r="I24" s="59" t="n">
        <f aca="false">$C24*$C$34*(1/I$1)*MIN(I$1,$A24)+I23</f>
        <v>5055143163.02805</v>
      </c>
      <c r="J24" s="59" t="n">
        <f aca="false">$C24*$C$34*(1/J$1)*MIN(J$1,$A24)+J23</f>
        <v>4093701292.81949</v>
      </c>
    </row>
    <row r="25" customFormat="false" ht="12.8" hidden="false" customHeight="false" outlineLevel="0" collapsed="false">
      <c r="A25" s="0" t="n">
        <v>23</v>
      </c>
      <c r="B25" s="5" t="n">
        <v>2036</v>
      </c>
      <c r="C25" s="45" t="n">
        <f aca="false">C24*(1+D24)</f>
        <v>65451.5130707623</v>
      </c>
      <c r="D25" s="34" t="n">
        <v>0</v>
      </c>
      <c r="E25" s="9" t="n">
        <f aca="false">SUM($C$3:C25)</f>
        <v>1425479.88208794</v>
      </c>
      <c r="F25" s="58" t="n">
        <f aca="false">E25*$C$34</f>
        <v>7342469288.17954</v>
      </c>
      <c r="G25" s="59" t="n">
        <f aca="false">$C25*$C$34*(1/G$1)*MIN(G$1,$A25)+G24</f>
        <v>6767310114.08375</v>
      </c>
      <c r="H25" s="59" t="n">
        <f aca="false">$C25*$C$34*(1/H$1)*MIN(H$1,$A25)+H24</f>
        <v>6015522506.3132</v>
      </c>
      <c r="I25" s="59" t="n">
        <f aca="false">$C25*$C$34*(1/I$1)*MIN(I$1,$A25)+I24</f>
        <v>5392275752.99</v>
      </c>
      <c r="J25" s="59" t="n">
        <f aca="false">$C25*$C$34*(1/J$1)*MIN(J$1,$A25)+J24</f>
        <v>4430833882.78143</v>
      </c>
    </row>
    <row r="26" customFormat="false" ht="12.8" hidden="false" customHeight="false" outlineLevel="0" collapsed="false">
      <c r="A26" s="0" t="n">
        <v>24</v>
      </c>
      <c r="B26" s="5" t="n">
        <v>2037</v>
      </c>
      <c r="C26" s="45" t="n">
        <f aca="false">C25*(1+D25)</f>
        <v>65451.5130707623</v>
      </c>
      <c r="D26" s="34" t="n">
        <v>0</v>
      </c>
      <c r="E26" s="9" t="n">
        <f aca="false">SUM($C$3:C26)</f>
        <v>1490931.3951587</v>
      </c>
      <c r="F26" s="58" t="n">
        <f aca="false">E26*$C$34</f>
        <v>7679601878.14147</v>
      </c>
      <c r="G26" s="59" t="n">
        <f aca="false">$C26*$C$34*(1/G$1)*MIN(G$1,$A26)+G25</f>
        <v>7104442704.0457</v>
      </c>
      <c r="H26" s="59" t="n">
        <f aca="false">$C26*$C$34*(1/H$1)*MIN(H$1,$A26)+H25</f>
        <v>6352655096.27514</v>
      </c>
      <c r="I26" s="59" t="n">
        <f aca="false">$C26*$C$34*(1/I$1)*MIN(I$1,$A26)+I25</f>
        <v>5729408342.95194</v>
      </c>
      <c r="J26" s="59" t="n">
        <f aca="false">$C26*$C$34*(1/J$1)*MIN(J$1,$A26)+J25</f>
        <v>4767966472.74337</v>
      </c>
    </row>
    <row r="27" customFormat="false" ht="12.8" hidden="false" customHeight="false" outlineLevel="0" collapsed="false">
      <c r="A27" s="0" t="n">
        <v>25</v>
      </c>
      <c r="B27" s="5" t="n">
        <v>2038</v>
      </c>
      <c r="C27" s="45" t="n">
        <f aca="false">C26*(1+D26)</f>
        <v>65451.5130707623</v>
      </c>
      <c r="D27" s="34" t="n">
        <v>0</v>
      </c>
      <c r="E27" s="9" t="n">
        <f aca="false">SUM($C$3:C27)</f>
        <v>1556382.90822947</v>
      </c>
      <c r="F27" s="58" t="n">
        <f aca="false">E27*$C$34</f>
        <v>8016734468.10345</v>
      </c>
      <c r="G27" s="59" t="n">
        <f aca="false">$C27*$C$34*(1/G$1)*MIN(G$1,$A27)+G26</f>
        <v>7441575294.00764</v>
      </c>
      <c r="H27" s="59" t="n">
        <f aca="false">$C27*$C$34*(1/H$1)*MIN(H$1,$A27)+H26</f>
        <v>6689787686.23709</v>
      </c>
      <c r="I27" s="59" t="n">
        <f aca="false">$C27*$C$34*(1/I$1)*MIN(I$1,$A27)+I26</f>
        <v>6066540932.91389</v>
      </c>
      <c r="J27" s="59" t="n">
        <f aca="false">$C27*$C$34*(1/J$1)*MIN(J$1,$A27)+J26</f>
        <v>5105099062.70532</v>
      </c>
    </row>
    <row r="28" customFormat="false" ht="12.8" hidden="false" customHeight="false" outlineLevel="0" collapsed="false">
      <c r="A28" s="0" t="n">
        <v>26</v>
      </c>
      <c r="B28" s="5" t="n">
        <v>2039</v>
      </c>
      <c r="C28" s="45" t="n">
        <f aca="false">C27*(1+D27)</f>
        <v>65451.5130707623</v>
      </c>
      <c r="D28" s="34" t="n">
        <v>0</v>
      </c>
      <c r="E28" s="9" t="n">
        <f aca="false">SUM($C$3:C28)</f>
        <v>1621834.42130023</v>
      </c>
      <c r="F28" s="58" t="n">
        <f aca="false">E28*$C$34</f>
        <v>8353867058.06539</v>
      </c>
      <c r="G28" s="59" t="n">
        <f aca="false">$C28*$C$34*(1/G$1)*MIN(G$1,$A28)+G27</f>
        <v>7778707883.96959</v>
      </c>
      <c r="H28" s="59" t="n">
        <f aca="false">$C28*$C$34*(1/H$1)*MIN(H$1,$A28)+H27</f>
        <v>7026920276.19903</v>
      </c>
      <c r="I28" s="59" t="n">
        <f aca="false">$C28*$C$34*(1/I$1)*MIN(I$1,$A28)+I27</f>
        <v>6403673522.87583</v>
      </c>
      <c r="J28" s="59" t="n">
        <f aca="false">$C28*$C$34*(1/J$1)*MIN(J$1,$A28)+J27</f>
        <v>5442231652.66726</v>
      </c>
    </row>
    <row r="29" customFormat="false" ht="12.8" hidden="false" customHeight="false" outlineLevel="0" collapsed="false">
      <c r="A29" s="0" t="n">
        <v>27</v>
      </c>
      <c r="B29" s="5" t="n">
        <v>2040</v>
      </c>
      <c r="C29" s="45" t="n">
        <f aca="false">C28*(1+D28)</f>
        <v>65451.5130707623</v>
      </c>
      <c r="D29" s="34" t="n">
        <v>0</v>
      </c>
      <c r="E29" s="9" t="n">
        <f aca="false">SUM($C$3:C29)</f>
        <v>1687285.93437099</v>
      </c>
      <c r="F29" s="58" t="n">
        <f aca="false">E29*$C$34</f>
        <v>8690999648.02732</v>
      </c>
      <c r="G29" s="59" t="n">
        <f aca="false">$C29*$C$34*(1/G$1)*MIN(G$1,$A29)+G28</f>
        <v>8115840473.93153</v>
      </c>
      <c r="H29" s="59" t="n">
        <f aca="false">$C29*$C$34*(1/H$1)*MIN(H$1,$A29)+H28</f>
        <v>7364052866.16098</v>
      </c>
      <c r="I29" s="59" t="n">
        <f aca="false">$C29*$C$34*(1/I$1)*MIN(I$1,$A29)+I28</f>
        <v>6740806112.83777</v>
      </c>
      <c r="J29" s="59" t="n">
        <f aca="false">$C29*$C$34*(1/J$1)*MIN(J$1,$A29)+J28</f>
        <v>5779364242.62921</v>
      </c>
    </row>
    <row r="30" customFormat="false" ht="12.8" hidden="false" customHeight="false" outlineLevel="0" collapsed="false">
      <c r="B30" s="60"/>
      <c r="C30" s="61"/>
      <c r="D30" s="60"/>
      <c r="E30" s="21" t="s">
        <v>79</v>
      </c>
      <c r="F30" s="62" t="n">
        <f aca="false">SUM(F3:F29)</f>
        <v>118320992773.246</v>
      </c>
      <c r="G30" s="62" t="n">
        <f aca="false">SUM(G3:G29)</f>
        <v>103375455560.987</v>
      </c>
      <c r="H30" s="62" t="n">
        <f aca="false">SUM(H3:H29)</f>
        <v>86128117423.6827</v>
      </c>
      <c r="I30" s="62" t="n">
        <f aca="false">SUM(I3:I29)</f>
        <v>73723007619.6876</v>
      </c>
      <c r="J30" s="62" t="n">
        <f aca="false">SUM(J3:J29)</f>
        <v>57845904978.6594</v>
      </c>
    </row>
    <row r="31" customFormat="false" ht="12.8" hidden="false" customHeight="false" outlineLevel="0" collapsed="false">
      <c r="E31" s="21" t="s">
        <v>80</v>
      </c>
      <c r="F31" s="62" t="n">
        <f aca="false">F30/25</f>
        <v>4732839710.92985</v>
      </c>
      <c r="G31" s="62" t="n">
        <f aca="false">G30/25</f>
        <v>4135018222.43947</v>
      </c>
      <c r="H31" s="62" t="n">
        <f aca="false">H30/25</f>
        <v>3445124696.94731</v>
      </c>
      <c r="I31" s="62" t="n">
        <f aca="false">I30/25</f>
        <v>2948920304.7875</v>
      </c>
      <c r="J31" s="62" t="n">
        <f aca="false">J30/25</f>
        <v>2313836199.14638</v>
      </c>
    </row>
    <row r="32" customFormat="false" ht="12.8" hidden="false" customHeight="false" outlineLevel="0" collapsed="false">
      <c r="F32" s="63"/>
    </row>
    <row r="33" customFormat="false" ht="12.8" hidden="false" customHeight="false" outlineLevel="0" collapsed="false">
      <c r="B33" s="2" t="s">
        <v>81</v>
      </c>
      <c r="C33" s="64" t="n">
        <f aca="false">614949.5*'grilles et calculs individuels'!K56</f>
        <v>130620.431703254</v>
      </c>
    </row>
    <row r="34" customFormat="false" ht="12.8" hidden="false" customHeight="false" outlineLevel="0" collapsed="false">
      <c r="B34" s="2" t="s">
        <v>82</v>
      </c>
      <c r="C34" s="3" t="n">
        <f aca="false">C33/'données complémentaires'!M7</f>
        <v>5150.87542128256</v>
      </c>
    </row>
  </sheetData>
  <sheetProtection sheet="true" password="9cd6" objects="true" scenarios="true"/>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otalTime>81202</TotalTime>
  <Application>LibreOffice/4.3.5.2$Windows_x86 LibreOffice_project/3a87456aaa6a95c63eea1c1b3201acedf0751bd5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2014-11-10T10:26:10Z</dcterms:created>
  <dc:language>fr-FR</dc:language>
  <dcterms:modified xsi:type="dcterms:W3CDTF">2015-02-02T10:34:43Z</dcterms:modified>
  <cp:revision>144</cp:revision>
</cp:coreProperties>
</file>